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Referat41\000 DIGITALE REG\0219-02 Geschäftsberichte\2025 0219.0-9_5 ÖbVI\"/>
    </mc:Choice>
  </mc:AlternateContent>
  <xr:revisionPtr revIDLastSave="0" documentId="13_ncr:1_{6660D36E-E161-4B36-AA0D-2769B6940163}" xr6:coauthVersionLast="47" xr6:coauthVersionMax="47" xr10:uidLastSave="{00000000-0000-0000-0000-000000000000}"/>
  <workbookProtection workbookAlgorithmName="SHA-512" workbookHashValue="Plgyaiie6qfRvbH5udMi5skk1ZSWSRQkz/IW5zjORhzt1H83BLghLZDezC0NePOHsM+VUXdKgledDOewmUWAXQ==" workbookSaltValue="CDNkyDnBFEy9+21lO/QwsQ==" workbookSpinCount="100000" lockStructure="1"/>
  <bookViews>
    <workbookView xWindow="28860" yWindow="270" windowWidth="28785" windowHeight="16905" xr2:uid="{00000000-000D-0000-FFFF-FFFF00000000}"/>
  </bookViews>
  <sheets>
    <sheet name="Vorblatt" sheetId="2" r:id="rId1"/>
    <sheet name="Geschäftsbericht 2025" sheetId="4" r:id="rId2"/>
    <sheet name="Geschäftsbericht 2025 (2)" sheetId="6" r:id="rId3"/>
    <sheet name="Auslesewerte 2025" sheetId="5" state="hidden" r:id="rId4"/>
  </sheets>
  <definedNames>
    <definedName name="Dateiname">'Auslesewerte 2025'!$B$15</definedName>
    <definedName name="DNr">'Auslesewerte 2025'!$AM$3</definedName>
    <definedName name="_xlnm.Print_Area" localSheetId="1">'Geschäftsbericht 2025'!$A$1:$X$49</definedName>
    <definedName name="_xlnm.Print_Area" localSheetId="2">'Geschäftsbericht 2025 (2)'!$A$1:$X$49</definedName>
    <definedName name="_xlnm.Print_Area" localSheetId="0">Vorblatt!$A$1:$I$52</definedName>
    <definedName name="GB1S1bisS37">'Auslesewerte 2025'!$B$3:$AE$4</definedName>
    <definedName name="GB2S1bisSumMA">'Auslesewerte 2025'!$B$3:$AK$4</definedName>
    <definedName name="GB3S1bisDNr">'Auslesewerte 2025'!$B$3:$AM$4</definedName>
    <definedName name="GB4S1bisJ">'Auslesewerte 2025'!$B$3:$AN$4</definedName>
    <definedName name="Jahr">Vorblatt!$G$24</definedName>
    <definedName name="ÖbVI">'Auslesewerte 2025'!$A$24:$D$183</definedName>
    <definedName name="Öffentlich_bestellter">Vorblatt!$K$1:$K$2</definedName>
    <definedName name="Vermessungsingenieur">Vorblatt!$K$3:$K$4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5" l="1"/>
  <c r="E25" i="4"/>
  <c r="E11" i="6"/>
  <c r="E25" i="6"/>
  <c r="C3" i="5"/>
  <c r="C8" i="5"/>
  <c r="F25" i="4"/>
  <c r="F11" i="6"/>
  <c r="F25" i="6"/>
  <c r="D3" i="5"/>
  <c r="D8" i="5"/>
  <c r="G25" i="4"/>
  <c r="G11" i="6"/>
  <c r="G25" i="6"/>
  <c r="E3" i="5"/>
  <c r="E8" i="5"/>
  <c r="H25" i="4"/>
  <c r="H11" i="6"/>
  <c r="H25" i="6"/>
  <c r="F3" i="5"/>
  <c r="F8" i="5"/>
  <c r="I25" i="4"/>
  <c r="I11" i="6"/>
  <c r="I25" i="6"/>
  <c r="G3" i="5"/>
  <c r="G8" i="5"/>
  <c r="J25" i="4"/>
  <c r="J11" i="6"/>
  <c r="J25" i="6"/>
  <c r="H3" i="5"/>
  <c r="H8" i="5"/>
  <c r="K25" i="4"/>
  <c r="K11" i="6"/>
  <c r="K25" i="6"/>
  <c r="I3" i="5"/>
  <c r="I8" i="5"/>
  <c r="L25" i="4"/>
  <c r="L11" i="6"/>
  <c r="L25" i="6"/>
  <c r="J3" i="5"/>
  <c r="J8" i="5"/>
  <c r="M25" i="4"/>
  <c r="M11" i="6"/>
  <c r="M25" i="6"/>
  <c r="K3" i="5"/>
  <c r="K8" i="5"/>
  <c r="N25" i="4"/>
  <c r="N11" i="6"/>
  <c r="N25" i="6"/>
  <c r="L3" i="5"/>
  <c r="L8" i="5"/>
  <c r="P25" i="4"/>
  <c r="P11" i="6"/>
  <c r="P25" i="6"/>
  <c r="N3" i="5"/>
  <c r="N8" i="5"/>
  <c r="R25" i="4"/>
  <c r="R11" i="6"/>
  <c r="R25" i="6"/>
  <c r="P3" i="5"/>
  <c r="P8" i="5"/>
  <c r="T25" i="4"/>
  <c r="T11" i="6"/>
  <c r="T25" i="6"/>
  <c r="R3" i="5"/>
  <c r="R8" i="5"/>
  <c r="V25" i="4"/>
  <c r="V11" i="6"/>
  <c r="V25" i="6"/>
  <c r="T3" i="5"/>
  <c r="T8" i="5"/>
  <c r="E48" i="4"/>
  <c r="E34" i="6"/>
  <c r="E48" i="6"/>
  <c r="V3" i="5"/>
  <c r="V8" i="5"/>
  <c r="AF3" i="5"/>
  <c r="AF8" i="5"/>
  <c r="AG3" i="5"/>
  <c r="AG8" i="5"/>
  <c r="AH3" i="5"/>
  <c r="AH8" i="5"/>
  <c r="AI3" i="5"/>
  <c r="AI8" i="5"/>
  <c r="AJ3" i="5"/>
  <c r="AJ8" i="5"/>
  <c r="U34" i="4"/>
  <c r="AK3" i="5"/>
  <c r="AK8" i="5"/>
  <c r="D11" i="4"/>
  <c r="C11" i="4"/>
  <c r="D12" i="4"/>
  <c r="C12" i="4"/>
  <c r="D12" i="6"/>
  <c r="C12" i="6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6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G7" i="5"/>
  <c r="AF7" i="5"/>
  <c r="AM3" i="5"/>
  <c r="AM4" i="5"/>
  <c r="D13" i="4"/>
  <c r="C13" i="4"/>
  <c r="D16" i="6"/>
  <c r="D25" i="4"/>
  <c r="D11" i="6"/>
  <c r="D25" i="6"/>
  <c r="B3" i="5"/>
  <c r="H48" i="4"/>
  <c r="H34" i="6"/>
  <c r="H48" i="6"/>
  <c r="Y3" i="5"/>
  <c r="O25" i="4"/>
  <c r="O11" i="6"/>
  <c r="O25" i="6"/>
  <c r="M3" i="5"/>
  <c r="Q25" i="4"/>
  <c r="Q11" i="6"/>
  <c r="Q25" i="6"/>
  <c r="O3" i="5"/>
  <c r="S25" i="4"/>
  <c r="S11" i="6"/>
  <c r="S25" i="6"/>
  <c r="Q3" i="5"/>
  <c r="U25" i="4"/>
  <c r="U11" i="6"/>
  <c r="U25" i="6"/>
  <c r="S3" i="5"/>
  <c r="W25" i="4"/>
  <c r="W11" i="6"/>
  <c r="W25" i="6"/>
  <c r="U3" i="5"/>
  <c r="F48" i="4"/>
  <c r="F34" i="6"/>
  <c r="F48" i="6"/>
  <c r="W3" i="5"/>
  <c r="G48" i="4"/>
  <c r="G34" i="6"/>
  <c r="G48" i="6"/>
  <c r="X3" i="5"/>
  <c r="I48" i="4"/>
  <c r="I34" i="6"/>
  <c r="I48" i="6"/>
  <c r="Z3" i="5"/>
  <c r="J48" i="4"/>
  <c r="J34" i="6"/>
  <c r="J48" i="6"/>
  <c r="AA3" i="5"/>
  <c r="K48" i="4"/>
  <c r="K34" i="6"/>
  <c r="K48" i="6"/>
  <c r="AB3" i="5"/>
  <c r="L48" i="4"/>
  <c r="L34" i="6"/>
  <c r="L48" i="6"/>
  <c r="AC3" i="5"/>
  <c r="M48" i="4"/>
  <c r="M34" i="6"/>
  <c r="M48" i="6"/>
  <c r="AD3" i="5"/>
  <c r="N48" i="4"/>
  <c r="N34" i="6"/>
  <c r="N48" i="6"/>
  <c r="AE3" i="5"/>
  <c r="AL3" i="5"/>
  <c r="AN3" i="5"/>
  <c r="AN4" i="5"/>
  <c r="B12" i="5"/>
  <c r="B11" i="5"/>
  <c r="C16" i="6"/>
  <c r="B10" i="5"/>
  <c r="B9" i="5"/>
  <c r="D14" i="4"/>
  <c r="D15" i="4"/>
  <c r="D16" i="4"/>
  <c r="D17" i="4"/>
  <c r="D18" i="4"/>
  <c r="D19" i="4"/>
  <c r="D20" i="4"/>
  <c r="D21" i="4"/>
  <c r="D22" i="4"/>
  <c r="D23" i="4"/>
  <c r="D24" i="4"/>
  <c r="D13" i="6"/>
  <c r="D14" i="6"/>
  <c r="D15" i="6"/>
  <c r="D17" i="6"/>
  <c r="D18" i="6"/>
  <c r="D19" i="6"/>
  <c r="D20" i="6"/>
  <c r="D21" i="6"/>
  <c r="D22" i="6"/>
  <c r="D23" i="6"/>
  <c r="D24" i="6"/>
  <c r="C14" i="4"/>
  <c r="C15" i="4"/>
  <c r="C16" i="4"/>
  <c r="C17" i="4"/>
  <c r="C18" i="4"/>
  <c r="C19" i="4"/>
  <c r="C20" i="4"/>
  <c r="C21" i="4"/>
  <c r="C22" i="4"/>
  <c r="C23" i="4"/>
  <c r="C24" i="4"/>
  <c r="C13" i="6"/>
  <c r="C14" i="6"/>
  <c r="C15" i="6"/>
  <c r="C17" i="6"/>
  <c r="C18" i="6"/>
  <c r="C19" i="6"/>
  <c r="C20" i="6"/>
  <c r="C21" i="6"/>
  <c r="C22" i="6"/>
  <c r="C23" i="6"/>
  <c r="C24" i="6"/>
  <c r="A18" i="5"/>
  <c r="B18" i="5"/>
  <c r="A1" i="6"/>
  <c r="A1" i="4"/>
  <c r="B15" i="5"/>
  <c r="E17" i="5"/>
  <c r="Q1" i="6"/>
  <c r="H1" i="6"/>
  <c r="Q1" i="4"/>
  <c r="H1" i="4"/>
  <c r="B17" i="5"/>
  <c r="A17" i="5"/>
  <c r="P27" i="4"/>
  <c r="H3" i="4"/>
  <c r="A3" i="4"/>
  <c r="A30" i="2"/>
  <c r="B12" i="6"/>
  <c r="B14" i="6"/>
  <c r="B13" i="6"/>
  <c r="B15" i="6"/>
  <c r="B16" i="6"/>
  <c r="B17" i="6"/>
  <c r="B18" i="6"/>
  <c r="B19" i="6"/>
  <c r="B20" i="6"/>
  <c r="B21" i="6"/>
  <c r="B22" i="6"/>
  <c r="B23" i="6"/>
  <c r="B24" i="6"/>
  <c r="N3" i="6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N3" i="4"/>
  <c r="A3" i="6"/>
  <c r="S3" i="6"/>
  <c r="C25" i="4"/>
  <c r="C11" i="6"/>
  <c r="C25" i="6"/>
  <c r="S3" i="4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B7" i="5"/>
  <c r="H3" i="6"/>
  <c r="A34" i="4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5" i="4"/>
  <c r="A36" i="4"/>
  <c r="A37" i="4"/>
  <c r="A38" i="4"/>
  <c r="A39" i="4"/>
  <c r="A40" i="4"/>
  <c r="A41" i="4"/>
  <c r="A42" i="4"/>
  <c r="A43" i="4"/>
  <c r="A44" i="4"/>
  <c r="A45" i="4"/>
  <c r="A46" i="4"/>
  <c r="A47" i="4"/>
</calcChain>
</file>

<file path=xl/sharedStrings.xml><?xml version="1.0" encoding="utf-8"?>
<sst xmlns="http://schemas.openxmlformats.org/spreadsheetml/2006/main" count="896" uniqueCount="550">
  <si>
    <t>Arbeiten im Bezirk</t>
  </si>
  <si>
    <t>der</t>
  </si>
  <si>
    <t>Zahl</t>
  </si>
  <si>
    <t>Eingang</t>
  </si>
  <si>
    <t>Erledigung</t>
  </si>
  <si>
    <t>in Arbeit</t>
  </si>
  <si>
    <t>Grenzfeststellungen</t>
  </si>
  <si>
    <t>ha</t>
  </si>
  <si>
    <t>Bodenordnungsverfahren nach dem Baugesetzbuch</t>
  </si>
  <si>
    <t>Vermessungs-</t>
  </si>
  <si>
    <t>behörde</t>
  </si>
  <si>
    <t>Summe</t>
  </si>
  <si>
    <t>km</t>
  </si>
  <si>
    <t>B</t>
  </si>
  <si>
    <t>K</t>
  </si>
  <si>
    <t>G</t>
  </si>
  <si>
    <t>Wa</t>
  </si>
  <si>
    <t>An das</t>
  </si>
  <si>
    <t>Landesamt für Geoinformation</t>
  </si>
  <si>
    <t>und Landentwicklung</t>
  </si>
  <si>
    <t>Baden-Württemberg</t>
  </si>
  <si>
    <t>Postfach 10 29 62</t>
  </si>
  <si>
    <t>70025 Stuttgart</t>
  </si>
  <si>
    <t>Bericht über die Arbeiten nach § 5 des Vermessungsgesetzes</t>
  </si>
  <si>
    <t>Unterschrift, Amtssiegel</t>
  </si>
  <si>
    <t>in Aus-</t>
  </si>
  <si>
    <t/>
  </si>
  <si>
    <t>bildung</t>
  </si>
  <si>
    <t>Techn.</t>
  </si>
  <si>
    <t>grad.</t>
  </si>
  <si>
    <t>sonst.</t>
  </si>
  <si>
    <t>Verm.-</t>
  </si>
  <si>
    <t>L, BA</t>
  </si>
  <si>
    <t>W, D</t>
  </si>
  <si>
    <t>Kreisstraßen (K), Gemeindestraßen (G), Wege (W) und Dämme (D), Gewässer (Wa)</t>
  </si>
  <si>
    <t>(Angabe in km mit einer Dezimalstelle)</t>
  </si>
  <si>
    <t>(Angabe in ha mit einer Dezimalstelle)</t>
  </si>
  <si>
    <t>(zunächst oben</t>
  </si>
  <si>
    <t>Zeile definieren)</t>
  </si>
  <si>
    <t>Amtssitz in:</t>
  </si>
  <si>
    <t>Bundesfernstraßen (B), Landesstraßen (L) und Bahnen (Ba),</t>
  </si>
  <si>
    <t>Dipl.-Ing.</t>
  </si>
  <si>
    <t>Dipl.-Ing. (FH)</t>
  </si>
  <si>
    <t>M.Sc.</t>
  </si>
  <si>
    <t>B.Sc.</t>
  </si>
  <si>
    <t>unteren Vermessungs-</t>
  </si>
  <si>
    <r>
      <t>(Auswahlbox)</t>
    </r>
    <r>
      <rPr>
        <b/>
        <vertAlign val="superscript"/>
        <sz val="8"/>
        <rFont val="Arial"/>
        <family val="2"/>
      </rPr>
      <t xml:space="preserve"> 1</t>
    </r>
  </si>
  <si>
    <t>Anmerkungen:</t>
  </si>
  <si>
    <r>
      <t>2)</t>
    </r>
    <r>
      <rPr>
        <sz val="8"/>
        <rFont val="Arial"/>
        <family val="2"/>
      </rPr>
      <t xml:space="preserve"> Bemerkungen zum Personalstand:</t>
    </r>
  </si>
  <si>
    <t>ggf. Name des Partners eingeben</t>
  </si>
  <si>
    <t>010 AA LK Ostalbkreis</t>
  </si>
  <si>
    <t>020 BL LK Zollernalbkreis</t>
  </si>
  <si>
    <t>030 BC LK Biberach</t>
  </si>
  <si>
    <t>040 BI LK Ludwigsburg</t>
  </si>
  <si>
    <t>050 BB LK Böblingen</t>
  </si>
  <si>
    <t>060 CW LK Calw</t>
  </si>
  <si>
    <t>070 EM LK Emmendingen</t>
  </si>
  <si>
    <t>080 FR LK Breisgau-Hochschwarzwald</t>
  </si>
  <si>
    <t>090 FS LK Freudenstadt</t>
  </si>
  <si>
    <t>100 FN LK Bodenseekreis</t>
  </si>
  <si>
    <t>111 GN LK Göppingen</t>
  </si>
  <si>
    <t>120 HD LK Rhein-Neckar-Kreis</t>
  </si>
  <si>
    <t>130 HM LK Heidenheim</t>
  </si>
  <si>
    <t>140 HN LK Heilbronn</t>
  </si>
  <si>
    <t>151 KA LK Karlsruhe</t>
  </si>
  <si>
    <t>160 KÜ LK Hohenlohekreis</t>
  </si>
  <si>
    <t>170 LÖ LK Lörrach</t>
  </si>
  <si>
    <t>180 BU LK Neckar-Odenwald-Kreis</t>
  </si>
  <si>
    <t>190 OG LK Ortenaukreis</t>
  </si>
  <si>
    <t>200 PF LK Enzkreis</t>
  </si>
  <si>
    <t>210 ES LK Esslingen</t>
  </si>
  <si>
    <t>220 RZ LK Konstanz</t>
  </si>
  <si>
    <t>230 RA LK Rastatt</t>
  </si>
  <si>
    <t>240 RV LK Ravensburg</t>
  </si>
  <si>
    <t>250 RT LK Reutlingen</t>
  </si>
  <si>
    <t>260 RW LK Rottweil</t>
  </si>
  <si>
    <t>270 SH LK Schwäbisch Hall</t>
  </si>
  <si>
    <t>282 BS LK Sigmaringen</t>
  </si>
  <si>
    <t>290 TB LK Main-Tauber-Kreis</t>
  </si>
  <si>
    <t>300 TÜ LK Tübingen</t>
  </si>
  <si>
    <t>310 TT LK Tuttlingen</t>
  </si>
  <si>
    <t>321 UL LK Alb-Donau-Kreis</t>
  </si>
  <si>
    <t>330 VS LK Schwarzwald-Baar-Kreis</t>
  </si>
  <si>
    <t>340 WN LK Rems-Murr-Kreis</t>
  </si>
  <si>
    <t>350 WT LK Waldshut</t>
  </si>
  <si>
    <t>501 SAA Stadt Aalen</t>
  </si>
  <si>
    <t>502 SBA Stadt Baden-Baden</t>
  </si>
  <si>
    <t>503 SBR Stadt Bruchsal</t>
  </si>
  <si>
    <t>504 SES Stadt Esslingen a.N.</t>
  </si>
  <si>
    <t>505 SFR Stadt Freiburg i.Br.</t>
  </si>
  <si>
    <t>507 SGP Stadt Göppingen</t>
  </si>
  <si>
    <t>508 SHD Stadt Heidelberg</t>
  </si>
  <si>
    <t>509 SHM Stadt Heidenheim a.d.Br.</t>
  </si>
  <si>
    <t>510 SHN Stadt Heilbronn</t>
  </si>
  <si>
    <t>511 SKA Stadt Karlsruhe</t>
  </si>
  <si>
    <t>512 SKN Stadt Konstanz</t>
  </si>
  <si>
    <t>513 SLA Stadt Lahr</t>
  </si>
  <si>
    <t>514 SLÖ Stadt Lörrach</t>
  </si>
  <si>
    <t>515 SLB Stadt Ludwigsburg</t>
  </si>
  <si>
    <t>516 SMA Stadt Mannheim</t>
  </si>
  <si>
    <t>517 SPF Stadt Pforzheim</t>
  </si>
  <si>
    <t>518 SRT Stadt Reutlingen</t>
  </si>
  <si>
    <t>519 SSG Stadt Schwäbisch Gmünd</t>
  </si>
  <si>
    <t>520 SSF Stadt Sindelfingen</t>
  </si>
  <si>
    <t>521 SSI Stadt Singen (Hohentw.)</t>
  </si>
  <si>
    <t>522 SST Stadt Stuttgart</t>
  </si>
  <si>
    <t>523 STÜ Stadt Tübingen</t>
  </si>
  <si>
    <t>524 SUL Stadt Ulm</t>
  </si>
  <si>
    <t>525 SVS Stadt Villingen-Schwenningen</t>
  </si>
  <si>
    <t>526 SWH Stadt Weinheim</t>
  </si>
  <si>
    <t>bitte klicken und wählen</t>
  </si>
  <si>
    <t xml:space="preserve">
Summe aller Mitarbeiter</t>
  </si>
  <si>
    <t>Mitarbeiter</t>
  </si>
  <si>
    <t>aller</t>
  </si>
  <si>
    <t xml:space="preserve">  b) bei einem Zusammenschluss nach § 12 Abs. 7 VermG mit einem anderen ÖbVI:</t>
  </si>
  <si>
    <t xml:space="preserve">      Zusammenschluss mit ÖbVI:</t>
  </si>
  <si>
    <t xml:space="preserve">  a) Personen ohne Berücksichtigung des Beschäftigungsumfangs (d. h. "Anzahl Köpfe")</t>
  </si>
  <si>
    <r>
      <t xml:space="preserve">  c) der / die ÖbVI ist </t>
    </r>
    <r>
      <rPr>
        <u/>
        <sz val="8"/>
        <rFont val="Arial"/>
        <family val="2"/>
      </rPr>
      <t>nicht</t>
    </r>
    <r>
      <rPr>
        <sz val="8"/>
        <rFont val="Arial"/>
        <family val="2"/>
      </rPr>
      <t xml:space="preserve"> beim Personalstand mitzuzählen!</t>
    </r>
  </si>
  <si>
    <t>gemäß Nr 3.1 der VwV Dienstsiegel wird bestätigt.</t>
  </si>
  <si>
    <t xml:space="preserve">Die ordnungsgemäße Verwahrung des Amtssiegels </t>
  </si>
  <si>
    <t>5a</t>
  </si>
  <si>
    <t>5b</t>
  </si>
  <si>
    <t>5c</t>
  </si>
  <si>
    <t>S2</t>
  </si>
  <si>
    <t>S3</t>
  </si>
  <si>
    <t>S4</t>
  </si>
  <si>
    <t>S5a</t>
  </si>
  <si>
    <t>S5b</t>
  </si>
  <si>
    <t>S5c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</si>
  <si>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</si>
  <si>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</si>
  <si>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</si>
  <si>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</si>
  <si>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</si>
  <si>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</si>
  <si>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</si>
  <si>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</si>
  <si>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</si>
  <si>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S17</t>
  </si>
  <si>
    <t>S18</t>
  </si>
  <si>
    <t>S19</t>
  </si>
  <si>
    <t>S20</t>
  </si>
  <si>
    <t>S21</t>
  </si>
  <si>
    <t>S22</t>
  </si>
  <si>
    <t>S25</t>
  </si>
  <si>
    <t>S31</t>
  </si>
  <si>
    <t>S32</t>
  </si>
  <si>
    <t>S33</t>
  </si>
  <si>
    <t>S34</t>
  </si>
  <si>
    <t>S35</t>
  </si>
  <si>
    <t>S36</t>
  </si>
  <si>
    <t>S37</t>
  </si>
  <si>
    <t>VT</t>
  </si>
  <si>
    <t>sonst. MA</t>
  </si>
  <si>
    <t>Azubi</t>
  </si>
  <si>
    <t>Summe MA</t>
  </si>
  <si>
    <t>Quersumme</t>
  </si>
  <si>
    <t xml:space="preserve">Sonstige Maßnahmen </t>
  </si>
  <si>
    <t>Sonstige Maßnahmen  zur Bodenordnung</t>
  </si>
  <si>
    <t>zur Bodenordnung</t>
  </si>
  <si>
    <t>(in ha mit einer Dez.st.)</t>
  </si>
  <si>
    <t xml:space="preserve">gemeldete Fachkräfte </t>
  </si>
  <si>
    <t>nach § 6 ÖbVI-BO</t>
  </si>
  <si>
    <t>Veränderungen in der Form der Flurstücke</t>
  </si>
  <si>
    <t>soweit nicht in Spalten 5a - 5c und 9 - 37</t>
  </si>
  <si>
    <t>S1</t>
  </si>
  <si>
    <t>DNr.</t>
  </si>
  <si>
    <t>Zusammenschluss</t>
  </si>
  <si>
    <t>Aufhebung einer Katastervermessung</t>
  </si>
  <si>
    <t>Aufhebung von Katastervermessungen</t>
  </si>
  <si>
    <t>nach Nr. 37 VwVLK</t>
  </si>
  <si>
    <t>(ausgenommen Verschmelzungen)</t>
  </si>
  <si>
    <t>LRÄ+SMÄ</t>
  </si>
  <si>
    <t>Differenz</t>
  </si>
  <si>
    <t>Bemerkungen:</t>
  </si>
  <si>
    <t>W</t>
  </si>
  <si>
    <t>F</t>
  </si>
  <si>
    <r>
      <t>1)</t>
    </r>
    <r>
      <rPr>
        <sz val="8"/>
        <rFont val="Arial"/>
        <family val="2"/>
      </rPr>
      <t xml:space="preserve"> Falls die Zahl der Zeilen nicht ausreicht, bitte in Tabellenblatt (2) fortfahren.</t>
    </r>
  </si>
  <si>
    <t>SMA</t>
  </si>
  <si>
    <t>LRA</t>
  </si>
  <si>
    <t xml:space="preserve">      (Bitte sprechen Sie in diesem Fall die Angaben zur Vermeidung von Doppelmeldungen mit Ihrem</t>
  </si>
  <si>
    <t xml:space="preserve">      Partner ab!)</t>
  </si>
  <si>
    <t>Übertrag von Tabellenblatt 1</t>
  </si>
  <si>
    <t>2)</t>
  </si>
  <si>
    <t>Name</t>
  </si>
  <si>
    <t>aus ÖbVI-Liste</t>
  </si>
  <si>
    <t>DV-Nummer</t>
  </si>
  <si>
    <t>Vorname</t>
  </si>
  <si>
    <t>Aichinger</t>
  </si>
  <si>
    <t>Peter</t>
  </si>
  <si>
    <t>Stuttgart</t>
  </si>
  <si>
    <t>Angres</t>
  </si>
  <si>
    <t>Georg</t>
  </si>
  <si>
    <t>Horb am Neckar</t>
  </si>
  <si>
    <t>Asal</t>
  </si>
  <si>
    <t>Klaus</t>
  </si>
  <si>
    <t>Au</t>
  </si>
  <si>
    <t>Baader</t>
  </si>
  <si>
    <t>Hubert</t>
  </si>
  <si>
    <t>Crailsheim</t>
  </si>
  <si>
    <t>Bartholomä</t>
  </si>
  <si>
    <t>Hans</t>
  </si>
  <si>
    <t>Kirchberg an der Murr</t>
  </si>
  <si>
    <t>Jochen</t>
  </si>
  <si>
    <t>Baumgartner</t>
  </si>
  <si>
    <t>Markus</t>
  </si>
  <si>
    <t>Sigmaringen</t>
  </si>
  <si>
    <t>Bergmann</t>
  </si>
  <si>
    <t>Gerd</t>
  </si>
  <si>
    <t>Schemmerhofen</t>
  </si>
  <si>
    <t>Bernhard</t>
  </si>
  <si>
    <t>Florian</t>
  </si>
  <si>
    <t>Argenbühl</t>
  </si>
  <si>
    <t>Best</t>
  </si>
  <si>
    <t>Walter</t>
  </si>
  <si>
    <t>Heidelberg</t>
  </si>
  <si>
    <t>Bierer</t>
  </si>
  <si>
    <t>Harald</t>
  </si>
  <si>
    <t>March</t>
  </si>
  <si>
    <t>Bohnenstingl</t>
  </si>
  <si>
    <t>Kirchheim am Neckar</t>
  </si>
  <si>
    <t>Brandl</t>
  </si>
  <si>
    <t>Thomas</t>
  </si>
  <si>
    <t>Wildberg</t>
  </si>
  <si>
    <t>Braun</t>
  </si>
  <si>
    <t>Frank</t>
  </si>
  <si>
    <t>Tuttlingen</t>
  </si>
  <si>
    <t>Bronner</t>
  </si>
  <si>
    <t>Matthias</t>
  </si>
  <si>
    <t>Bück</t>
  </si>
  <si>
    <t>Nadine</t>
  </si>
  <si>
    <t>Burger</t>
  </si>
  <si>
    <t>Tobias</t>
  </si>
  <si>
    <t>Offenburg</t>
  </si>
  <si>
    <t>Dietle</t>
  </si>
  <si>
    <t>Schwäbisch Hall</t>
  </si>
  <si>
    <t>Duppel</t>
  </si>
  <si>
    <t>Erwin</t>
  </si>
  <si>
    <t>Rutesheim</t>
  </si>
  <si>
    <t>Ebeling</t>
  </si>
  <si>
    <t>Wolfgang</t>
  </si>
  <si>
    <t>Eppingen</t>
  </si>
  <si>
    <t>Eberhardt</t>
  </si>
  <si>
    <t>Nicole</t>
  </si>
  <si>
    <t>Gingen an der Fils</t>
  </si>
  <si>
    <t>Eckert</t>
  </si>
  <si>
    <t>Martin</t>
  </si>
  <si>
    <t>Pfaffenweiler</t>
  </si>
  <si>
    <t>Heidenheim an der Brenz</t>
  </si>
  <si>
    <t>Eissler</t>
  </si>
  <si>
    <t>Steffen</t>
  </si>
  <si>
    <t>Mössingen</t>
  </si>
  <si>
    <t>Espey</t>
  </si>
  <si>
    <t>Leinfelden-Echterdingen</t>
  </si>
  <si>
    <t>Fischer</t>
  </si>
  <si>
    <t>Calw</t>
  </si>
  <si>
    <t>Flubacher</t>
  </si>
  <si>
    <t>Karlheinz</t>
  </si>
  <si>
    <t>Breisach am Rhein</t>
  </si>
  <si>
    <t>Förderer</t>
  </si>
  <si>
    <t>Karl-Heinz</t>
  </si>
  <si>
    <t>Frey</t>
  </si>
  <si>
    <t>Andreas</t>
  </si>
  <si>
    <t>Pforzheim</t>
  </si>
  <si>
    <t>Lörrach</t>
  </si>
  <si>
    <t>Fütterer</t>
  </si>
  <si>
    <t>Ralf</t>
  </si>
  <si>
    <t>Kenzingen</t>
  </si>
  <si>
    <t>Ganter</t>
  </si>
  <si>
    <t>Stefan</t>
  </si>
  <si>
    <t>Wehr</t>
  </si>
  <si>
    <t>Gebauer</t>
  </si>
  <si>
    <t>Mannheim</t>
  </si>
  <si>
    <t>Gerber</t>
  </si>
  <si>
    <t>Dieter</t>
  </si>
  <si>
    <t>Achern</t>
  </si>
  <si>
    <t>Gerst</t>
  </si>
  <si>
    <t>Siegfried</t>
  </si>
  <si>
    <t>Mühlacker</t>
  </si>
  <si>
    <t>Gerstlauer</t>
  </si>
  <si>
    <t>Andrea</t>
  </si>
  <si>
    <t>Untereisesheim</t>
  </si>
  <si>
    <t>Gilbert</t>
  </si>
  <si>
    <t>Holger</t>
  </si>
  <si>
    <t>Villingen-Schwenningen</t>
  </si>
  <si>
    <t>Götter</t>
  </si>
  <si>
    <t>Bretten</t>
  </si>
  <si>
    <t>Grießhaber</t>
  </si>
  <si>
    <t>Heinz</t>
  </si>
  <si>
    <t>Reiner</t>
  </si>
  <si>
    <t>Rottweil</t>
  </si>
  <si>
    <t>Haas</t>
  </si>
  <si>
    <t>Jürgen</t>
  </si>
  <si>
    <t>Überlingen</t>
  </si>
  <si>
    <t>Östringen</t>
  </si>
  <si>
    <t>Hebel</t>
  </si>
  <si>
    <t>Friederike</t>
  </si>
  <si>
    <t>Ravensburg</t>
  </si>
  <si>
    <t>Hans-Peter</t>
  </si>
  <si>
    <t>Heck</t>
  </si>
  <si>
    <t>Roland</t>
  </si>
  <si>
    <t>Tübingen</t>
  </si>
  <si>
    <t>Filderstadt</t>
  </si>
  <si>
    <t>Heiler</t>
  </si>
  <si>
    <t>Thorsten</t>
  </si>
  <si>
    <t>Waghäusel</t>
  </si>
  <si>
    <t>Hell</t>
  </si>
  <si>
    <t>Volker</t>
  </si>
  <si>
    <t>Öhringen</t>
  </si>
  <si>
    <t>Helle</t>
  </si>
  <si>
    <t>Ralph-Peter</t>
  </si>
  <si>
    <t>Henn</t>
  </si>
  <si>
    <t>Christoph</t>
  </si>
  <si>
    <t>Schorndorf</t>
  </si>
  <si>
    <t>Herrmann</t>
  </si>
  <si>
    <t>Annette</t>
  </si>
  <si>
    <t>Pfullingen</t>
  </si>
  <si>
    <t>Hils</t>
  </si>
  <si>
    <t>Guido</t>
  </si>
  <si>
    <t>Holder</t>
  </si>
  <si>
    <t>Kirchheim unter Teck</t>
  </si>
  <si>
    <t>Holderrieth</t>
  </si>
  <si>
    <t>Ulrich</t>
  </si>
  <si>
    <t>Heilbronn</t>
  </si>
  <si>
    <t>Javorsky</t>
  </si>
  <si>
    <t xml:space="preserve"> Biberach an der Riß</t>
  </si>
  <si>
    <t>Kaiser</t>
  </si>
  <si>
    <t>Radolfzell am Bodensee</t>
  </si>
  <si>
    <t>Kammerer</t>
  </si>
  <si>
    <t>Ulrike</t>
  </si>
  <si>
    <t>Rheinfelden (Baden)</t>
  </si>
  <si>
    <t>Karcher</t>
  </si>
  <si>
    <t>Karlsbad</t>
  </si>
  <si>
    <t>Karle</t>
  </si>
  <si>
    <t>Timo</t>
  </si>
  <si>
    <t>Käser</t>
  </si>
  <si>
    <t>Helmut</t>
  </si>
  <si>
    <t>Fellbach</t>
  </si>
  <si>
    <t>Untergruppenbach</t>
  </si>
  <si>
    <t>Keller</t>
  </si>
  <si>
    <t>Edmund</t>
  </si>
  <si>
    <t>Kessler</t>
  </si>
  <si>
    <t>Frieder</t>
  </si>
  <si>
    <t>Klein</t>
  </si>
  <si>
    <t>Adolf</t>
  </si>
  <si>
    <t>Weingarten</t>
  </si>
  <si>
    <t>Felix</t>
  </si>
  <si>
    <t>Durmersheim</t>
  </si>
  <si>
    <t>Patrick</t>
  </si>
  <si>
    <t>Oberhausen-Rheinhausen</t>
  </si>
  <si>
    <t>Knopf</t>
  </si>
  <si>
    <t>Simon</t>
  </si>
  <si>
    <t>Köhler</t>
  </si>
  <si>
    <t>Sven</t>
  </si>
  <si>
    <t>Bietigheim-Bissingen</t>
  </si>
  <si>
    <t>König</t>
  </si>
  <si>
    <t>Hans-Jörg</t>
  </si>
  <si>
    <t>Biberach an der Riß</t>
  </si>
  <si>
    <t>Köpf</t>
  </si>
  <si>
    <t>Timmo</t>
  </si>
  <si>
    <t>Kramer</t>
  </si>
  <si>
    <t>Krehl</t>
  </si>
  <si>
    <t>Münsingen</t>
  </si>
  <si>
    <t>Kunz</t>
  </si>
  <si>
    <t>Kunzi</t>
  </si>
  <si>
    <t>Kurzmann</t>
  </si>
  <si>
    <t>Lange</t>
  </si>
  <si>
    <t>Schwäbisch Gmünd</t>
  </si>
  <si>
    <t>Laubis</t>
  </si>
  <si>
    <t>Waldshut-Tiengen</t>
  </si>
  <si>
    <t>Leber</t>
  </si>
  <si>
    <t>Werner</t>
  </si>
  <si>
    <t>Friedrichshafen</t>
  </si>
  <si>
    <t>Lingel</t>
  </si>
  <si>
    <t>Aalen</t>
  </si>
  <si>
    <t>Lofink</t>
  </si>
  <si>
    <t>Bernd</t>
  </si>
  <si>
    <t>Luber</t>
  </si>
  <si>
    <t>Robert</t>
  </si>
  <si>
    <t>Vaihingen an der Enz</t>
  </si>
  <si>
    <t>Ludin</t>
  </si>
  <si>
    <t>Michael</t>
  </si>
  <si>
    <t>Mandolla</t>
  </si>
  <si>
    <t>Viktor</t>
  </si>
  <si>
    <t>Mangler</t>
  </si>
  <si>
    <t>St. Georgen im Schwarzwald</t>
  </si>
  <si>
    <t>Manser</t>
  </si>
  <si>
    <t>Markstein</t>
  </si>
  <si>
    <t>Emmendingen</t>
  </si>
  <si>
    <t>Melanie</t>
  </si>
  <si>
    <t>Max</t>
  </si>
  <si>
    <t>Melber</t>
  </si>
  <si>
    <t>Hagen Magnus</t>
  </si>
  <si>
    <t>Nürtingen</t>
  </si>
  <si>
    <t>Mengesdorf</t>
  </si>
  <si>
    <t>Wiesloch</t>
  </si>
  <si>
    <t>Meßmer</t>
  </si>
  <si>
    <t>Eberhard</t>
  </si>
  <si>
    <t>Schwaikheim</t>
  </si>
  <si>
    <t>Michalke</t>
  </si>
  <si>
    <t>Eningen unter Achalm</t>
  </si>
  <si>
    <t>Müller</t>
  </si>
  <si>
    <t>Anja</t>
  </si>
  <si>
    <t>Bretzfeld</t>
  </si>
  <si>
    <t>Naegelsbach</t>
  </si>
  <si>
    <t>Jan-Dirk</t>
  </si>
  <si>
    <t>Ehingen (Donau)</t>
  </si>
  <si>
    <t>Neureither</t>
  </si>
  <si>
    <t>Mosbach</t>
  </si>
  <si>
    <t>Obergfell</t>
  </si>
  <si>
    <t>Radolfzell</t>
  </si>
  <si>
    <t>Ortmann</t>
  </si>
  <si>
    <t>Daniel</t>
  </si>
  <si>
    <t>Otterbach</t>
  </si>
  <si>
    <t>Ralph</t>
  </si>
  <si>
    <t>Michelbach an der Bilz</t>
  </si>
  <si>
    <t>Pechar</t>
  </si>
  <si>
    <t>Meckenbeuren</t>
  </si>
  <si>
    <t>Pfaff</t>
  </si>
  <si>
    <t>Christian</t>
  </si>
  <si>
    <t>Pfitzner</t>
  </si>
  <si>
    <t>Philipp</t>
  </si>
  <si>
    <t>Marcus</t>
  </si>
  <si>
    <t>Herrenberg</t>
  </si>
  <si>
    <t>Rappold</t>
  </si>
  <si>
    <t>Stutensee</t>
  </si>
  <si>
    <t>Rauber</t>
  </si>
  <si>
    <t>Müllheim</t>
  </si>
  <si>
    <t>Rebien</t>
  </si>
  <si>
    <t>Ulm</t>
  </si>
  <si>
    <t>Reinbold</t>
  </si>
  <si>
    <t>Albrecht</t>
  </si>
  <si>
    <t>Karlsruhe</t>
  </si>
  <si>
    <t>Schramberg</t>
  </si>
  <si>
    <t>Roller</t>
  </si>
  <si>
    <t>Heiko</t>
  </si>
  <si>
    <t>Röstel</t>
  </si>
  <si>
    <t>Rastatt</t>
  </si>
  <si>
    <t>Rothmeier</t>
  </si>
  <si>
    <t>Axel</t>
  </si>
  <si>
    <t>Rottmann</t>
  </si>
  <si>
    <t>Zimmern ob Rottweil</t>
  </si>
  <si>
    <t>Schäuffele</t>
  </si>
  <si>
    <t>Uli</t>
  </si>
  <si>
    <t>Scherrmann</t>
  </si>
  <si>
    <t>Freudenstadt</t>
  </si>
  <si>
    <t>Schlachter</t>
  </si>
  <si>
    <t>Schmidt</t>
  </si>
  <si>
    <t>Anne Simone</t>
  </si>
  <si>
    <t>Freiburg im Breisgau</t>
  </si>
  <si>
    <t>Schnabel</t>
  </si>
  <si>
    <t>Herbolzheim</t>
  </si>
  <si>
    <t>Schneck</t>
  </si>
  <si>
    <t>Ammerbuch</t>
  </si>
  <si>
    <t>Schöllhorn</t>
  </si>
  <si>
    <t>Bruno</t>
  </si>
  <si>
    <t>Böblingen</t>
  </si>
  <si>
    <t>Schuhmacher</t>
  </si>
  <si>
    <t>Sara</t>
  </si>
  <si>
    <t>Renningen</t>
  </si>
  <si>
    <t>Schulz</t>
  </si>
  <si>
    <t>Norbert</t>
  </si>
  <si>
    <t>Laufenburg</t>
  </si>
  <si>
    <t>Schürle</t>
  </si>
  <si>
    <t>Ludwigsburg</t>
  </si>
  <si>
    <t>Schuster</t>
  </si>
  <si>
    <t>Schwarze</t>
  </si>
  <si>
    <t>Backnang</t>
  </si>
  <si>
    <t>Schwindt</t>
  </si>
  <si>
    <t>Valerij</t>
  </si>
  <si>
    <t>Schwing</t>
  </si>
  <si>
    <t>Seitz</t>
  </si>
  <si>
    <t>Stephan</t>
  </si>
  <si>
    <t>Semmelmann</t>
  </si>
  <si>
    <t>Arne</t>
  </si>
  <si>
    <t>Starzec</t>
  </si>
  <si>
    <t>Graben-Neudorf</t>
  </si>
  <si>
    <t>Stieler</t>
  </si>
  <si>
    <t>Hannes</t>
  </si>
  <si>
    <t>Birkenfeld</t>
  </si>
  <si>
    <t>Stöckl</t>
  </si>
  <si>
    <t>Aspach</t>
  </si>
  <si>
    <t>Stöckle</t>
  </si>
  <si>
    <t>Strauß</t>
  </si>
  <si>
    <t>Helmstadt-Bargen</t>
  </si>
  <si>
    <t>Streicher</t>
  </si>
  <si>
    <t>Viola</t>
  </si>
  <si>
    <t>Trautwein</t>
  </si>
  <si>
    <t>Uttenweiler</t>
  </si>
  <si>
    <t>Balingen</t>
  </si>
  <si>
    <t>Vietzen</t>
  </si>
  <si>
    <t>Vogt</t>
  </si>
  <si>
    <t>Kathrin</t>
  </si>
  <si>
    <t>Staig</t>
  </si>
  <si>
    <t>Wagner</t>
  </si>
  <si>
    <t>Ostfildern</t>
  </si>
  <si>
    <t>Wellhäußer</t>
  </si>
  <si>
    <t>Rottenburg am Neckar</t>
  </si>
  <si>
    <t>Wesner</t>
  </si>
  <si>
    <t>Meßstetten</t>
  </si>
  <si>
    <t>Wilhelm</t>
  </si>
  <si>
    <t>Johannes</t>
  </si>
  <si>
    <t>Lahr / Schwarzwald</t>
  </si>
  <si>
    <t>Will</t>
  </si>
  <si>
    <t>Detlev</t>
  </si>
  <si>
    <t>Wolf</t>
  </si>
  <si>
    <t>Wurmberg</t>
  </si>
  <si>
    <t>Herbert</t>
  </si>
  <si>
    <t>Zielbauer</t>
  </si>
  <si>
    <t>Bruchsal</t>
  </si>
  <si>
    <t>Zoll</t>
  </si>
  <si>
    <t>Amtssitz</t>
  </si>
  <si>
    <t>Hecht</t>
  </si>
  <si>
    <t>Messmer</t>
  </si>
  <si>
    <t>Benjamin Pascal</t>
  </si>
  <si>
    <t>Waiblingen</t>
  </si>
  <si>
    <t>Dateiname:</t>
  </si>
  <si>
    <t>Öffentlich bestellter</t>
  </si>
  <si>
    <t>Öffentlich bestellte</t>
  </si>
  <si>
    <t>Vermessungsingenieur</t>
  </si>
  <si>
    <t>Vermessungsingenieurin</t>
  </si>
  <si>
    <t>aus Dateiname &amp; Vorblatt (A3)</t>
  </si>
  <si>
    <t>Julia</t>
  </si>
  <si>
    <t>Haug</t>
  </si>
  <si>
    <t>Laile</t>
  </si>
  <si>
    <t>Östermann</t>
  </si>
  <si>
    <t>Corin</t>
  </si>
  <si>
    <t>Winnenden</t>
  </si>
  <si>
    <t>Amtssitz in A4 einfügen</t>
  </si>
  <si>
    <t>Vorname und Nachname in A3 einfügen</t>
  </si>
  <si>
    <t>Ort in F1 einfügen</t>
  </si>
  <si>
    <t>Beatrice</t>
  </si>
  <si>
    <t>Valter</t>
  </si>
  <si>
    <t>Marek</t>
  </si>
  <si>
    <t xml:space="preserve">(Geschäftsbericht ÖbVI) für das Jahr </t>
  </si>
  <si>
    <t>Jahr</t>
  </si>
  <si>
    <t>Datum in I1</t>
  </si>
  <si>
    <t>von … bis</t>
  </si>
  <si>
    <t>Paulus</t>
  </si>
  <si>
    <t>Moritz</t>
  </si>
  <si>
    <t>Schönauer</t>
  </si>
  <si>
    <t>Eva-Maria</t>
  </si>
  <si>
    <t>Bemerkung</t>
  </si>
  <si>
    <t>S1S37</t>
  </si>
  <si>
    <t>S1SumMA</t>
  </si>
  <si>
    <t>S1DNr</t>
  </si>
  <si>
    <t>S1J</t>
  </si>
  <si>
    <t>Sum. LRÄ+SMÄ</t>
  </si>
  <si>
    <t>Sum. SMÄ</t>
  </si>
  <si>
    <t>Sum. LRÄ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</si>
</sst>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;;;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2"/>
      <color rgb="FF3366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1">
    <xf numFmtId="0" fontId="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164" fontId="2" fillId="5" borderId="47" xfId="0" applyNumberFormat="1" applyFont="1" applyFill="1" applyBorder="1" applyAlignment="1">
      <alignment horizontal="center" vertical="center"/>
    </xf>
    <xf numFmtId="164" fontId="2" fillId="5" borderId="49" xfId="0" applyNumberFormat="1" applyFont="1" applyFill="1" applyBorder="1" applyAlignment="1">
      <alignment horizontal="center" vertical="center"/>
    </xf>
    <xf numFmtId="164" fontId="2" fillId="5" borderId="48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31" xfId="0" applyFont="1" applyFill="1" applyBorder="1"/>
    <xf numFmtId="0" fontId="1" fillId="2" borderId="22" xfId="0" applyFont="1" applyFill="1" applyBorder="1"/>
    <xf numFmtId="0" fontId="2" fillId="2" borderId="0" xfId="0" applyFont="1" applyFill="1"/>
    <xf numFmtId="0" fontId="1" fillId="2" borderId="26" xfId="0" applyFont="1" applyFill="1" applyBorder="1"/>
    <xf numFmtId="0" fontId="1" fillId="2" borderId="0" xfId="0" applyFont="1" applyFill="1" applyAlignment="1">
      <alignment horizontal="left" vertical="top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0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2" fontId="7" fillId="0" borderId="42" xfId="0" applyNumberFormat="1" applyFont="1" applyFill="1" applyBorder="1" applyAlignment="1" applyProtection="1">
      <alignment vertical="center"/>
    </xf>
    <xf numFmtId="2" fontId="7" fillId="0" borderId="42" xfId="0" applyNumberFormat="1" applyFont="1" applyFill="1" applyBorder="1" applyAlignment="1" applyProtection="1">
      <alignment horizontal="center" vertical="center" wrapText="1"/>
    </xf>
    <xf numFmtId="2" fontId="7" fillId="0" borderId="19" xfId="0" applyNumberFormat="1" applyFont="1" applyFill="1" applyBorder="1" applyAlignment="1" applyProtection="1">
      <alignment vertical="center"/>
    </xf>
    <xf numFmtId="2" fontId="7" fillId="0" borderId="19" xfId="0" applyNumberFormat="1" applyFont="1" applyFill="1" applyBorder="1" applyAlignment="1" applyProtection="1">
      <alignment horizontal="center" vertical="center" wrapText="1"/>
    </xf>
    <xf numFmtId="2" fontId="7" fillId="0" borderId="19" xfId="0" applyNumberFormat="1" applyFont="1" applyFill="1" applyBorder="1" applyAlignment="1" applyProtection="1">
      <alignment horizontal="center" vertical="center"/>
    </xf>
    <xf numFmtId="2" fontId="5" fillId="0" borderId="20" xfId="0" applyNumberFormat="1" applyFont="1" applyFill="1" applyBorder="1" applyAlignment="1" applyProtection="1">
      <alignment horizontal="center" vertical="center"/>
    </xf>
    <xf numFmtId="2" fontId="5" fillId="0" borderId="22" xfId="0" applyNumberFormat="1" applyFont="1" applyFill="1" applyBorder="1" applyAlignment="1" applyProtection="1">
      <alignment horizontal="center" vertical="center"/>
    </xf>
    <xf numFmtId="2" fontId="5" fillId="0" borderId="21" xfId="0" applyNumberFormat="1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left" vertical="center"/>
      <protection locked="0"/>
    </xf>
    <xf numFmtId="0" fontId="1" fillId="0" borderId="37" xfId="0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  <protection locked="0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" fontId="6" fillId="0" borderId="50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3" borderId="0" xfId="0" applyFont="1" applyFill="1" applyAlignment="1" applyProtection="1">
      <alignment vertical="center"/>
      <protection locked="0"/>
    </xf>
    <xf numFmtId="2" fontId="5" fillId="0" borderId="25" xfId="0" applyNumberFormat="1" applyFont="1" applyFill="1" applyBorder="1" applyAlignment="1" applyProtection="1">
      <alignment horizontal="center" vertical="center"/>
    </xf>
    <xf numFmtId="2" fontId="5" fillId="0" borderId="26" xfId="0" applyNumberFormat="1" applyFont="1" applyFill="1" applyBorder="1" applyAlignment="1" applyProtection="1">
      <alignment horizontal="center" vertical="center"/>
    </xf>
    <xf numFmtId="2" fontId="5" fillId="0" borderId="27" xfId="0" applyNumberFormat="1" applyFont="1" applyFill="1" applyBorder="1" applyAlignment="1" applyProtection="1">
      <alignment horizontal="center" vertical="center"/>
    </xf>
    <xf numFmtId="2" fontId="7" fillId="0" borderId="24" xfId="0" applyNumberFormat="1" applyFont="1" applyFill="1" applyBorder="1" applyAlignment="1" applyProtection="1">
      <alignment horizontal="center" vertical="center"/>
    </xf>
    <xf numFmtId="2" fontId="7" fillId="0" borderId="24" xfId="0" applyNumberFormat="1" applyFont="1" applyFill="1" applyBorder="1" applyAlignment="1" applyProtection="1">
      <alignment horizontal="center" vertical="center" wrapText="1"/>
    </xf>
    <xf numFmtId="2" fontId="7" fillId="4" borderId="57" xfId="0" applyNumberFormat="1" applyFont="1" applyFill="1" applyBorder="1" applyAlignment="1" applyProtection="1">
      <alignment vertical="center"/>
    </xf>
    <xf numFmtId="2" fontId="7" fillId="4" borderId="58" xfId="0" applyNumberFormat="1" applyFont="1" applyFill="1" applyBorder="1" applyAlignment="1" applyProtection="1">
      <alignment vertical="center"/>
    </xf>
    <xf numFmtId="2" fontId="7" fillId="4" borderId="59" xfId="0" applyNumberFormat="1" applyFont="1" applyFill="1" applyBorder="1" applyAlignment="1" applyProtection="1">
      <alignment vertical="center"/>
    </xf>
    <xf numFmtId="0" fontId="0" fillId="0" borderId="28" xfId="0" applyFill="1" applyBorder="1"/>
    <xf numFmtId="0" fontId="1" fillId="4" borderId="15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1" fillId="0" borderId="60" xfId="0" applyFont="1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15" fillId="0" borderId="22" xfId="0" applyNumberFormat="1" applyFont="1" applyBorder="1" applyAlignment="1" applyProtection="1">
      <alignment horizontal="center"/>
    </xf>
    <xf numFmtId="0" fontId="15" fillId="0" borderId="15" xfId="0" applyNumberFormat="1" applyFont="1" applyBorder="1" applyAlignment="1" applyProtection="1">
      <alignment horizontal="center"/>
    </xf>
    <xf numFmtId="0" fontId="15" fillId="0" borderId="28" xfId="0" applyNumberFormat="1" applyFont="1" applyBorder="1" applyAlignment="1" applyProtection="1">
      <alignment horizontal="center"/>
    </xf>
    <xf numFmtId="0" fontId="15" fillId="0" borderId="33" xfId="0" applyNumberFormat="1" applyFont="1" applyBorder="1" applyAlignment="1" applyProtection="1">
      <alignment horizontal="center"/>
    </xf>
    <xf numFmtId="2" fontId="7" fillId="0" borderId="0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Border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/>
      <protection locked="0"/>
    </xf>
    <xf numFmtId="165" fontId="3" fillId="7" borderId="28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5" fillId="0" borderId="19" xfId="0" applyNumberFormat="1" applyFont="1" applyFill="1" applyBorder="1" applyAlignment="1" applyProtection="1">
      <alignment horizontal="center"/>
    </xf>
    <xf numFmtId="0" fontId="1" fillId="0" borderId="65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vertical="center"/>
    </xf>
    <xf numFmtId="0" fontId="1" fillId="0" borderId="29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29" xfId="0" applyFont="1" applyFill="1" applyBorder="1" applyAlignment="1">
      <alignment horizontal="center" vertical="center"/>
    </xf>
    <xf numFmtId="0" fontId="15" fillId="0" borderId="0" xfId="0" applyFont="1"/>
    <xf numFmtId="0" fontId="1" fillId="0" borderId="5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72" xfId="0" applyFont="1" applyFill="1" applyBorder="1" applyAlignment="1">
      <alignment horizontal="left" vertical="center"/>
    </xf>
    <xf numFmtId="0" fontId="1" fillId="5" borderId="73" xfId="0" applyFont="1" applyFill="1" applyBorder="1" applyAlignment="1">
      <alignment horizontal="left" vertical="center"/>
    </xf>
    <xf numFmtId="0" fontId="1" fillId="5" borderId="74" xfId="0" applyFont="1" applyFill="1" applyBorder="1" applyAlignment="1">
      <alignment horizontal="left" vertical="center"/>
    </xf>
    <xf numFmtId="0" fontId="1" fillId="5" borderId="75" xfId="0" applyFont="1" applyFill="1" applyBorder="1" applyAlignment="1">
      <alignment horizontal="left" vertical="center"/>
    </xf>
    <xf numFmtId="0" fontId="16" fillId="0" borderId="22" xfId="0" applyNumberFormat="1" applyFont="1" applyBorder="1" applyAlignment="1" applyProtection="1">
      <alignment horizontal="center"/>
    </xf>
    <xf numFmtId="0" fontId="16" fillId="0" borderId="0" xfId="0" applyNumberFormat="1" applyFont="1" applyBorder="1" applyAlignment="1" applyProtection="1">
      <alignment horizontal="center"/>
    </xf>
    <xf numFmtId="0" fontId="1" fillId="0" borderId="5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" fillId="0" borderId="62" xfId="0" applyFont="1" applyFill="1" applyBorder="1" applyAlignment="1" applyProtection="1">
      <alignment horizontal="left" vertical="center"/>
    </xf>
    <xf numFmtId="0" fontId="1" fillId="0" borderId="63" xfId="0" applyFont="1" applyFill="1" applyBorder="1" applyAlignment="1" applyProtection="1">
      <alignment horizontal="left" vertical="center"/>
    </xf>
    <xf numFmtId="0" fontId="1" fillId="0" borderId="64" xfId="0" applyFont="1" applyFill="1" applyBorder="1" applyAlignment="1" applyProtection="1">
      <alignment horizontal="left" vertical="center"/>
    </xf>
    <xf numFmtId="0" fontId="1" fillId="0" borderId="76" xfId="0" applyFont="1" applyFill="1" applyBorder="1" applyAlignment="1" applyProtection="1">
      <alignment horizontal="left" vertical="center"/>
    </xf>
    <xf numFmtId="0" fontId="2" fillId="5" borderId="71" xfId="0" applyFont="1" applyFill="1" applyBorder="1" applyAlignment="1">
      <alignment horizontal="center" vertical="center"/>
    </xf>
    <xf numFmtId="0" fontId="1" fillId="5" borderId="62" xfId="0" applyFont="1" applyFill="1" applyBorder="1" applyAlignment="1">
      <alignment horizontal="left" vertical="center"/>
    </xf>
    <xf numFmtId="0" fontId="1" fillId="5" borderId="63" xfId="0" applyFont="1" applyFill="1" applyBorder="1" applyAlignment="1">
      <alignment horizontal="left" vertical="center"/>
    </xf>
    <xf numFmtId="0" fontId="1" fillId="5" borderId="64" xfId="0" applyFont="1" applyFill="1" applyBorder="1" applyAlignment="1">
      <alignment horizontal="left" vertical="center"/>
    </xf>
    <xf numFmtId="0" fontId="1" fillId="5" borderId="76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2" fillId="5" borderId="77" xfId="0" applyFont="1" applyFill="1" applyBorder="1" applyAlignment="1">
      <alignment horizontal="center" vertical="center"/>
    </xf>
    <xf numFmtId="0" fontId="1" fillId="5" borderId="78" xfId="0" applyFont="1" applyFill="1" applyBorder="1" applyAlignment="1">
      <alignment horizontal="left" vertical="center"/>
    </xf>
    <xf numFmtId="0" fontId="1" fillId="5" borderId="70" xfId="0" applyFont="1" applyFill="1" applyBorder="1" applyAlignment="1">
      <alignment horizontal="left" vertical="center"/>
    </xf>
    <xf numFmtId="0" fontId="1" fillId="5" borderId="79" xfId="0" applyFont="1" applyFill="1" applyBorder="1" applyAlignment="1">
      <alignment horizontal="left" vertical="center"/>
    </xf>
    <xf numFmtId="0" fontId="1" fillId="5" borderId="80" xfId="0" applyFont="1" applyFill="1" applyBorder="1" applyAlignment="1">
      <alignment horizontal="left" vertical="center"/>
    </xf>
    <xf numFmtId="0" fontId="1" fillId="5" borderId="81" xfId="0" applyFont="1" applyFill="1" applyBorder="1" applyAlignment="1">
      <alignment horizontal="left" vertical="center"/>
    </xf>
    <xf numFmtId="0" fontId="1" fillId="0" borderId="79" xfId="0" applyFont="1" applyFill="1" applyBorder="1" applyAlignment="1" applyProtection="1">
      <alignment horizontal="left" vertical="center"/>
    </xf>
    <xf numFmtId="0" fontId="1" fillId="0" borderId="80" xfId="0" applyFont="1" applyFill="1" applyBorder="1" applyAlignment="1" applyProtection="1">
      <alignment horizontal="left" vertical="center"/>
    </xf>
    <xf numFmtId="0" fontId="1" fillId="0" borderId="81" xfId="0" applyFont="1" applyFill="1" applyBorder="1" applyAlignment="1" applyProtection="1">
      <alignment horizontal="left" vertical="center"/>
    </xf>
    <xf numFmtId="0" fontId="1" fillId="2" borderId="0" xfId="0" applyFont="1" applyFill="1" applyBorder="1"/>
    <xf numFmtId="0" fontId="0" fillId="5" borderId="71" xfId="0" applyFont="1" applyFill="1" applyBorder="1" applyAlignment="1">
      <alignment horizontal="center" vertical="center"/>
    </xf>
    <xf numFmtId="3" fontId="3" fillId="3" borderId="15" xfId="0" applyNumberFormat="1" applyFont="1" applyFill="1" applyBorder="1" applyAlignment="1" applyProtection="1">
      <alignment horizontal="center"/>
    </xf>
    <xf numFmtId="3" fontId="3" fillId="3" borderId="22" xfId="0" applyNumberFormat="1" applyFont="1" applyFill="1" applyBorder="1" applyAlignment="1" applyProtection="1">
      <alignment horizontal="center"/>
    </xf>
    <xf numFmtId="3" fontId="3" fillId="3" borderId="28" xfId="0" applyNumberFormat="1" applyFont="1" applyFill="1" applyBorder="1" applyAlignment="1" applyProtection="1">
      <alignment horizontal="center"/>
    </xf>
    <xf numFmtId="164" fontId="3" fillId="3" borderId="22" xfId="0" applyNumberFormat="1" applyFont="1" applyFill="1" applyBorder="1" applyAlignment="1" applyProtection="1">
      <alignment horizontal="center"/>
    </xf>
    <xf numFmtId="164" fontId="3" fillId="3" borderId="33" xfId="0" applyNumberFormat="1" applyFont="1" applyFill="1" applyBorder="1" applyAlignment="1" applyProtection="1">
      <alignment horizontal="center"/>
    </xf>
    <xf numFmtId="164" fontId="3" fillId="3" borderId="15" xfId="0" applyNumberFormat="1" applyFont="1" applyFill="1" applyBorder="1" applyAlignment="1" applyProtection="1">
      <alignment horizontal="center"/>
    </xf>
    <xf numFmtId="3" fontId="3" fillId="7" borderId="28" xfId="0" applyNumberFormat="1" applyFont="1" applyFill="1" applyBorder="1" applyAlignment="1" applyProtection="1">
      <alignment horizontal="center"/>
    </xf>
    <xf numFmtId="0" fontId="1" fillId="6" borderId="71" xfId="0" applyFont="1" applyFill="1" applyBorder="1" applyAlignment="1" applyProtection="1">
      <alignment horizontal="left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1" fillId="0" borderId="82" xfId="0" applyFont="1" applyFill="1" applyBorder="1" applyAlignment="1" applyProtection="1">
      <alignment horizontal="left" vertical="center"/>
      <protection locked="0"/>
    </xf>
    <xf numFmtId="0" fontId="1" fillId="5" borderId="82" xfId="0" applyFont="1" applyFill="1" applyBorder="1" applyAlignment="1">
      <alignment horizontal="left" vertical="center"/>
    </xf>
    <xf numFmtId="0" fontId="1" fillId="0" borderId="72" xfId="0" applyFont="1" applyFill="1" applyBorder="1" applyAlignment="1" applyProtection="1">
      <alignment horizontal="left" vertical="center"/>
    </xf>
    <xf numFmtId="0" fontId="1" fillId="0" borderId="73" xfId="0" applyFont="1" applyFill="1" applyBorder="1" applyAlignment="1" applyProtection="1">
      <alignment horizontal="left" vertical="center"/>
    </xf>
    <xf numFmtId="0" fontId="1" fillId="0" borderId="74" xfId="0" applyFont="1" applyFill="1" applyBorder="1" applyAlignment="1" applyProtection="1">
      <alignment horizontal="left" vertical="center"/>
    </xf>
    <xf numFmtId="0" fontId="1" fillId="0" borderId="75" xfId="0" applyFont="1" applyFill="1" applyBorder="1" applyAlignment="1" applyProtection="1">
      <alignment horizontal="left" vertical="center"/>
    </xf>
    <xf numFmtId="0" fontId="15" fillId="5" borderId="46" xfId="0" applyFont="1" applyFill="1" applyBorder="1" applyAlignment="1">
      <alignment horizontal="center" vertical="center"/>
    </xf>
    <xf numFmtId="0" fontId="1" fillId="5" borderId="83" xfId="0" applyFont="1" applyFill="1" applyBorder="1" applyAlignment="1">
      <alignment horizontal="left" vertical="center"/>
    </xf>
    <xf numFmtId="3" fontId="3" fillId="3" borderId="0" xfId="0" applyNumberFormat="1" applyFont="1" applyFill="1" applyBorder="1" applyAlignment="1" applyProtection="1">
      <alignment horizontal="center"/>
    </xf>
    <xf numFmtId="3" fontId="3" fillId="7" borderId="19" xfId="0" applyNumberFormat="1" applyFont="1" applyFill="1" applyBorder="1" applyAlignment="1">
      <alignment horizontal="center"/>
    </xf>
    <xf numFmtId="3" fontId="3" fillId="7" borderId="0" xfId="0" applyNumberFormat="1" applyFont="1" applyFill="1" applyAlignment="1">
      <alignment horizontal="center"/>
    </xf>
    <xf numFmtId="3" fontId="3" fillId="7" borderId="22" xfId="0" applyNumberFormat="1" applyFont="1" applyFill="1" applyBorder="1" applyAlignment="1">
      <alignment horizontal="center"/>
    </xf>
    <xf numFmtId="3" fontId="3" fillId="7" borderId="15" xfId="0" applyNumberFormat="1" applyFont="1" applyFill="1" applyBorder="1" applyAlignment="1">
      <alignment horizontal="center"/>
    </xf>
    <xf numFmtId="3" fontId="3" fillId="7" borderId="28" xfId="0" applyNumberFormat="1" applyFont="1" applyFill="1" applyBorder="1" applyAlignment="1">
      <alignment horizontal="center"/>
    </xf>
    <xf numFmtId="164" fontId="3" fillId="7" borderId="21" xfId="0" applyNumberFormat="1" applyFont="1" applyFill="1" applyBorder="1" applyAlignment="1">
      <alignment horizontal="center"/>
    </xf>
    <xf numFmtId="3" fontId="3" fillId="7" borderId="21" xfId="0" applyNumberFormat="1" applyFont="1" applyFill="1" applyBorder="1" applyAlignment="1">
      <alignment horizontal="center"/>
    </xf>
    <xf numFmtId="164" fontId="3" fillId="7" borderId="15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3" fontId="0" fillId="0" borderId="24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20" fillId="0" borderId="19" xfId="0" applyNumberFormat="1" applyFon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20" fillId="0" borderId="15" xfId="0" applyNumberFormat="1" applyFont="1" applyBorder="1" applyAlignment="1">
      <alignment horizontal="center"/>
    </xf>
    <xf numFmtId="3" fontId="20" fillId="0" borderId="28" xfId="0" applyNumberFormat="1" applyFon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20" fillId="0" borderId="28" xfId="0" applyNumberFormat="1" applyFont="1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20" fillId="0" borderId="1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20" fillId="0" borderId="22" xfId="0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20" fillId="0" borderId="22" xfId="0" applyNumberFormat="1" applyFont="1" applyBorder="1" applyAlignment="1">
      <alignment horizontal="center"/>
    </xf>
    <xf numFmtId="0" fontId="15" fillId="0" borderId="19" xfId="0" applyNumberFormat="1" applyFont="1" applyBorder="1" applyAlignment="1" applyProtection="1"/>
    <xf numFmtId="0" fontId="1" fillId="0" borderId="0" xfId="0" applyFont="1" applyFill="1" applyAlignment="1" applyProtection="1">
      <alignment vertical="center"/>
    </xf>
    <xf numFmtId="0" fontId="0" fillId="7" borderId="0" xfId="0" applyFill="1" applyProtection="1">
      <protection locked="0"/>
    </xf>
    <xf numFmtId="0" fontId="2" fillId="7" borderId="0" xfId="0" applyFont="1" applyFill="1" applyProtection="1">
      <protection locked="0"/>
    </xf>
    <xf numFmtId="0" fontId="1" fillId="6" borderId="44" xfId="0" applyFont="1" applyFill="1" applyBorder="1" applyAlignment="1" applyProtection="1">
      <alignment horizontal="left" vertical="center"/>
    </xf>
    <xf numFmtId="0" fontId="1" fillId="6" borderId="77" xfId="0" applyFont="1" applyFill="1" applyBorder="1" applyAlignment="1" applyProtection="1">
      <alignment horizontal="left" vertical="center"/>
    </xf>
    <xf numFmtId="0" fontId="1" fillId="6" borderId="46" xfId="0" applyFont="1" applyFill="1" applyBorder="1" applyAlignment="1" applyProtection="1">
      <alignment horizontal="left" vertical="center"/>
    </xf>
    <xf numFmtId="0" fontId="0" fillId="0" borderId="0" xfId="0" applyFill="1" applyProtection="1"/>
    <xf numFmtId="0" fontId="0" fillId="0" borderId="0" xfId="0" applyFill="1" applyBorder="1" applyProtection="1"/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Protection="1"/>
    <xf numFmtId="0" fontId="1" fillId="0" borderId="0" xfId="0" applyFont="1" applyFill="1" applyAlignment="1" applyProtection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Protection="1">
      <protection locked="0"/>
    </xf>
    <xf numFmtId="2" fontId="8" fillId="4" borderId="58" xfId="0" applyNumberFormat="1" applyFont="1" applyFill="1" applyBorder="1" applyAlignment="1" applyProtection="1">
      <alignment vertical="center"/>
    </xf>
    <xf numFmtId="0" fontId="15" fillId="8" borderId="46" xfId="0" applyFont="1" applyFill="1" applyBorder="1"/>
    <xf numFmtId="0" fontId="0" fillId="8" borderId="46" xfId="0" applyFill="1" applyBorder="1"/>
    <xf numFmtId="0" fontId="15" fillId="8" borderId="49" xfId="0" applyFont="1" applyFill="1" applyBorder="1"/>
    <xf numFmtId="0" fontId="0" fillId="8" borderId="45" xfId="0" applyFill="1" applyBorder="1"/>
    <xf numFmtId="166" fontId="0" fillId="0" borderId="0" xfId="0" applyNumberFormat="1" applyBorder="1" applyProtection="1">
      <protection hidden="1"/>
    </xf>
    <xf numFmtId="166" fontId="15" fillId="0" borderId="0" xfId="0" applyNumberFormat="1" applyFont="1" applyFill="1" applyBorder="1" applyProtection="1">
      <protection hidden="1"/>
    </xf>
    <xf numFmtId="0" fontId="3" fillId="0" borderId="1" xfId="0" applyFont="1" applyFill="1" applyBorder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protection locked="0"/>
    </xf>
    <xf numFmtId="0" fontId="4" fillId="0" borderId="0" xfId="0" applyFont="1" applyFill="1" applyAlignment="1"/>
    <xf numFmtId="0" fontId="21" fillId="2" borderId="0" xfId="0" applyFont="1" applyFill="1"/>
    <xf numFmtId="14" fontId="3" fillId="0" borderId="0" xfId="0" applyNumberFormat="1" applyFont="1" applyFill="1" applyProtection="1">
      <protection locked="0"/>
    </xf>
    <xf numFmtId="0" fontId="0" fillId="0" borderId="0" xfId="0" applyFill="1" applyBorder="1"/>
    <xf numFmtId="0" fontId="0" fillId="0" borderId="1" xfId="0" applyFill="1" applyBorder="1"/>
    <xf numFmtId="0" fontId="3" fillId="0" borderId="1" xfId="0" applyFont="1" applyFill="1" applyBorder="1" applyAlignment="1" applyProtection="1">
      <protection locked="0"/>
    </xf>
    <xf numFmtId="14" fontId="3" fillId="0" borderId="0" xfId="0" applyNumberFormat="1" applyFont="1" applyFill="1" applyAlignment="1" applyProtection="1">
      <protection locked="0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164" fontId="0" fillId="3" borderId="7" xfId="0" applyNumberFormat="1" applyFill="1" applyBorder="1" applyAlignment="1" applyProtection="1">
      <alignment horizontal="center" vertical="center"/>
      <protection locked="0"/>
    </xf>
    <xf numFmtId="164" fontId="0" fillId="3" borderId="39" xfId="0" applyNumberFormat="1" applyFill="1" applyBorder="1" applyAlignment="1" applyProtection="1">
      <alignment horizontal="center" vertical="center"/>
      <protection locked="0"/>
    </xf>
    <xf numFmtId="164" fontId="0" fillId="3" borderId="10" xfId="0" applyNumberFormat="1" applyFill="1" applyBorder="1" applyAlignment="1" applyProtection="1">
      <alignment horizontal="center" vertical="center"/>
      <protection locked="0"/>
    </xf>
    <xf numFmtId="164" fontId="0" fillId="3" borderId="5" xfId="0" applyNumberFormat="1" applyFill="1" applyBorder="1" applyAlignment="1" applyProtection="1">
      <alignment horizontal="center" vertical="center"/>
      <protection locked="0"/>
    </xf>
    <xf numFmtId="164" fontId="0" fillId="3" borderId="8" xfId="0" applyNumberFormat="1" applyFill="1" applyBorder="1" applyAlignment="1" applyProtection="1">
      <alignment horizontal="center" vertical="center"/>
      <protection locked="0"/>
    </xf>
    <xf numFmtId="164" fontId="0" fillId="3" borderId="40" xfId="0" applyNumberFormat="1" applyFill="1" applyBorder="1" applyAlignment="1" applyProtection="1">
      <alignment horizontal="center" vertical="center"/>
      <protection locked="0"/>
    </xf>
    <xf numFmtId="164" fontId="0" fillId="3" borderId="11" xfId="0" applyNumberFormat="1" applyFill="1" applyBorder="1" applyAlignment="1" applyProtection="1">
      <alignment horizontal="center" vertical="center"/>
      <protection locked="0"/>
    </xf>
    <xf numFmtId="164" fontId="0" fillId="3" borderId="12" xfId="0" applyNumberFormat="1" applyFill="1" applyBorder="1" applyAlignment="1" applyProtection="1">
      <alignment horizontal="center" vertical="center"/>
      <protection locked="0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164" fontId="0" fillId="3" borderId="62" xfId="0" applyNumberFormat="1" applyFill="1" applyBorder="1" applyAlignment="1" applyProtection="1">
      <alignment horizontal="center" vertical="center"/>
      <protection locked="0"/>
    </xf>
    <xf numFmtId="164" fontId="0" fillId="3" borderId="13" xfId="0" applyNumberFormat="1" applyFill="1" applyBorder="1" applyAlignment="1" applyProtection="1">
      <alignment horizontal="center" vertical="center"/>
      <protection locked="0"/>
    </xf>
    <xf numFmtId="164" fontId="0" fillId="3" borderId="6" xfId="0" applyNumberFormat="1" applyFill="1" applyBorder="1" applyAlignment="1" applyProtection="1">
      <alignment horizontal="center" vertical="center"/>
      <protection locked="0"/>
    </xf>
    <xf numFmtId="164" fontId="0" fillId="3" borderId="63" xfId="0" applyNumberFormat="1" applyFill="1" applyBorder="1" applyAlignment="1" applyProtection="1">
      <alignment horizontal="center" vertical="center"/>
      <protection locked="0"/>
    </xf>
    <xf numFmtId="164" fontId="0" fillId="3" borderId="41" xfId="0" applyNumberFormat="1" applyFill="1" applyBorder="1" applyAlignment="1" applyProtection="1">
      <alignment horizontal="center" vertical="center"/>
      <protection locked="0"/>
    </xf>
    <xf numFmtId="164" fontId="0" fillId="3" borderId="38" xfId="0" applyNumberFormat="1" applyFill="1" applyBorder="1" applyAlignment="1" applyProtection="1">
      <alignment horizontal="center" vertical="center"/>
      <protection locked="0"/>
    </xf>
    <xf numFmtId="164" fontId="0" fillId="3" borderId="64" xfId="0" applyNumberFormat="1" applyFill="1" applyBorder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/>
      <protection locked="0"/>
    </xf>
    <xf numFmtId="164" fontId="0" fillId="3" borderId="9" xfId="0" applyNumberFormat="1" applyFill="1" applyBorder="1" applyAlignment="1" applyProtection="1">
      <alignment horizontal="center" vertical="center"/>
      <protection locked="0"/>
    </xf>
    <xf numFmtId="164" fontId="0" fillId="3" borderId="67" xfId="0" applyNumberFormat="1" applyFill="1" applyBorder="1" applyAlignment="1" applyProtection="1">
      <alignment horizontal="center" vertical="center"/>
      <protection locked="0"/>
    </xf>
    <xf numFmtId="164" fontId="0" fillId="3" borderId="68" xfId="0" applyNumberFormat="1" applyFill="1" applyBorder="1" applyAlignment="1" applyProtection="1">
      <alignment horizontal="center" vertical="center"/>
      <protection locked="0"/>
    </xf>
    <xf numFmtId="164" fontId="0" fillId="3" borderId="69" xfId="0" applyNumberFormat="1" applyFill="1" applyBorder="1" applyAlignment="1" applyProtection="1">
      <alignment horizontal="center" vertical="center"/>
      <protection locked="0"/>
    </xf>
    <xf numFmtId="164" fontId="0" fillId="3" borderId="66" xfId="0" applyNumberFormat="1" applyFill="1" applyBorder="1" applyAlignment="1" applyProtection="1">
      <alignment horizontal="center" vertical="center"/>
      <protection locked="0"/>
    </xf>
    <xf numFmtId="164" fontId="0" fillId="3" borderId="70" xfId="0" applyNumberFormat="1" applyFill="1" applyBorder="1" applyAlignment="1" applyProtection="1">
      <alignment horizontal="center" vertical="center"/>
      <protection locked="0"/>
    </xf>
    <xf numFmtId="3" fontId="0" fillId="6" borderId="45" xfId="0" applyNumberFormat="1" applyFill="1" applyBorder="1" applyAlignment="1" applyProtection="1">
      <alignment horizontal="center" vertical="center"/>
    </xf>
    <xf numFmtId="3" fontId="0" fillId="6" borderId="49" xfId="0" applyNumberFormat="1" applyFill="1" applyBorder="1" applyAlignment="1" applyProtection="1">
      <alignment horizontal="center" vertical="center"/>
    </xf>
    <xf numFmtId="3" fontId="0" fillId="6" borderId="48" xfId="0" applyNumberFormat="1" applyFill="1" applyBorder="1" applyAlignment="1" applyProtection="1">
      <alignment horizontal="center" vertical="center"/>
    </xf>
    <xf numFmtId="164" fontId="0" fillId="6" borderId="49" xfId="0" applyNumberFormat="1" applyFill="1" applyBorder="1" applyAlignment="1" applyProtection="1">
      <alignment horizontal="center" vertical="center"/>
    </xf>
    <xf numFmtId="164" fontId="0" fillId="6" borderId="48" xfId="0" applyNumberFormat="1" applyFill="1" applyBorder="1" applyAlignment="1" applyProtection="1">
      <alignment horizontal="center" vertical="center"/>
    </xf>
    <xf numFmtId="164" fontId="0" fillId="6" borderId="47" xfId="0" applyNumberFormat="1" applyFill="1" applyBorder="1" applyAlignment="1" applyProtection="1">
      <alignment horizontal="center" vertical="center"/>
    </xf>
    <xf numFmtId="164" fontId="0" fillId="6" borderId="45" xfId="0" applyNumberFormat="1" applyFill="1" applyBorder="1" applyAlignment="1" applyProtection="1">
      <alignment horizontal="center" vertical="center"/>
    </xf>
    <xf numFmtId="164" fontId="0" fillId="6" borderId="71" xfId="0" applyNumberFormat="1" applyFill="1" applyBorder="1" applyAlignment="1" applyProtection="1">
      <alignment horizontal="center" vertical="center"/>
    </xf>
    <xf numFmtId="3" fontId="2" fillId="5" borderId="45" xfId="0" applyNumberFormat="1" applyFont="1" applyFill="1" applyBorder="1" applyAlignment="1">
      <alignment horizontal="center" vertical="center"/>
    </xf>
    <xf numFmtId="3" fontId="2" fillId="5" borderId="48" xfId="0" applyNumberFormat="1" applyFont="1" applyFill="1" applyBorder="1" applyAlignment="1">
      <alignment horizontal="center" vertical="center"/>
    </xf>
    <xf numFmtId="3" fontId="2" fillId="5" borderId="46" xfId="0" applyNumberFormat="1" applyFont="1" applyFill="1" applyBorder="1" applyAlignment="1">
      <alignment horizontal="center" vertical="center"/>
    </xf>
    <xf numFmtId="3" fontId="2" fillId="5" borderId="47" xfId="0" applyNumberFormat="1" applyFont="1" applyFill="1" applyBorder="1" applyAlignment="1">
      <alignment horizontal="center" vertical="center"/>
    </xf>
    <xf numFmtId="164" fontId="2" fillId="5" borderId="45" xfId="0" applyNumberFormat="1" applyFont="1" applyFill="1" applyBorder="1" applyAlignment="1">
      <alignment horizontal="center" vertical="center"/>
    </xf>
    <xf numFmtId="0" fontId="15" fillId="8" borderId="19" xfId="0" applyNumberFormat="1" applyFont="1" applyFill="1" applyBorder="1" applyAlignment="1" applyProtection="1"/>
    <xf numFmtId="0" fontId="1" fillId="8" borderId="19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0" xfId="0" applyNumberFormat="1" applyFont="1" applyFill="1" applyBorder="1" applyAlignment="1" applyProtection="1">
      <alignment horizontal="center"/>
    </xf>
    <xf numFmtId="0" fontId="1" fillId="8" borderId="22" xfId="0" applyNumberFormat="1" applyFont="1" applyFill="1" applyBorder="1" applyAlignment="1" applyProtection="1">
      <alignment horizontal="center"/>
    </xf>
    <xf numFmtId="0" fontId="1" fillId="8" borderId="28" xfId="0" applyNumberFormat="1" applyFont="1" applyFill="1" applyBorder="1" applyAlignment="1" applyProtection="1">
      <alignment horizontal="center"/>
    </xf>
    <xf numFmtId="0" fontId="1" fillId="8" borderId="19" xfId="0" applyNumberFormat="1" applyFont="1" applyFill="1" applyBorder="1" applyAlignment="1" applyProtection="1">
      <alignment horizontal="center"/>
    </xf>
    <xf numFmtId="3" fontId="6" fillId="3" borderId="53" xfId="0" applyNumberFormat="1" applyFont="1" applyFill="1" applyBorder="1" applyAlignment="1" applyProtection="1">
      <alignment vertical="center"/>
      <protection locked="0"/>
    </xf>
    <xf numFmtId="3" fontId="6" fillId="3" borderId="54" xfId="0" applyNumberFormat="1" applyFont="1" applyFill="1" applyBorder="1" applyAlignment="1" applyProtection="1">
      <alignment vertical="center"/>
      <protection locked="0"/>
    </xf>
    <xf numFmtId="3" fontId="6" fillId="3" borderId="55" xfId="0" applyNumberFormat="1" applyFont="1" applyFill="1" applyBorder="1" applyAlignment="1" applyProtection="1">
      <alignment vertical="center"/>
      <protection locked="0"/>
    </xf>
    <xf numFmtId="3" fontId="6" fillId="3" borderId="43" xfId="0" applyNumberFormat="1" applyFont="1" applyFill="1" applyBorder="1" applyAlignment="1" applyProtection="1">
      <alignment vertical="center"/>
      <protection locked="0"/>
    </xf>
    <xf numFmtId="3" fontId="6" fillId="5" borderId="43" xfId="0" applyNumberFormat="1" applyFont="1" applyFill="1" applyBorder="1" applyAlignment="1" applyProtection="1">
      <alignment vertical="center"/>
    </xf>
    <xf numFmtId="164" fontId="15" fillId="3" borderId="7" xfId="0" applyNumberFormat="1" applyFont="1" applyFill="1" applyBorder="1" applyAlignment="1" applyProtection="1">
      <alignment horizontal="center" vertical="center"/>
      <protection locked="0"/>
    </xf>
    <xf numFmtId="165" fontId="3" fillId="9" borderId="19" xfId="0" applyNumberFormat="1" applyFont="1" applyFill="1" applyBorder="1" applyAlignment="1" applyProtection="1">
      <alignment horizontal="center"/>
    </xf>
    <xf numFmtId="0" fontId="0" fillId="9" borderId="22" xfId="0" applyFill="1" applyBorder="1"/>
    <xf numFmtId="0" fontId="0" fillId="9" borderId="0" xfId="0" applyFill="1"/>
    <xf numFmtId="0" fontId="0" fillId="9" borderId="23" xfId="0" applyFill="1" applyBorder="1"/>
    <xf numFmtId="0" fontId="15" fillId="9" borderId="0" xfId="0" applyFont="1" applyFill="1" applyBorder="1"/>
    <xf numFmtId="0" fontId="0" fillId="9" borderId="30" xfId="0" applyFill="1" applyBorder="1"/>
    <xf numFmtId="0" fontId="0" fillId="9" borderId="26" xfId="0" applyFill="1" applyBorder="1"/>
    <xf numFmtId="0" fontId="0" fillId="9" borderId="1" xfId="0" applyFill="1" applyBorder="1"/>
    <xf numFmtId="0" fontId="0" fillId="9" borderId="34" xfId="0" applyFill="1" applyBorder="1"/>
    <xf numFmtId="0" fontId="15" fillId="9" borderId="1" xfId="0" applyFont="1" applyFill="1" applyBorder="1"/>
    <xf numFmtId="0" fontId="15" fillId="8" borderId="0" xfId="0" applyNumberFormat="1" applyFont="1" applyFill="1" applyBorder="1" applyProtection="1">
      <protection hidden="1"/>
    </xf>
    <xf numFmtId="0" fontId="15" fillId="8" borderId="0" xfId="0" applyNumberFormat="1" applyFont="1" applyFill="1" applyBorder="1" applyAlignment="1" applyProtection="1">
      <protection hidden="1"/>
    </xf>
    <xf numFmtId="0" fontId="15" fillId="9" borderId="0" xfId="0" applyNumberFormat="1" applyFont="1" applyFill="1" applyBorder="1" applyProtection="1">
      <protection hidden="1"/>
    </xf>
    <xf numFmtId="0" fontId="0" fillId="9" borderId="0" xfId="0" applyNumberFormat="1" applyFill="1" applyBorder="1" applyProtection="1">
      <protection hidden="1"/>
    </xf>
    <xf numFmtId="0" fontId="0" fillId="0" borderId="42" xfId="0" applyBorder="1"/>
    <xf numFmtId="0" fontId="0" fillId="0" borderId="19" xfId="0" applyBorder="1"/>
    <xf numFmtId="0" fontId="0" fillId="8" borderId="19" xfId="0" applyFill="1" applyBorder="1"/>
    <xf numFmtId="0" fontId="15" fillId="0" borderId="19" xfId="0" applyFont="1" applyBorder="1"/>
    <xf numFmtId="0" fontId="15" fillId="0" borderId="24" xfId="0" applyFont="1" applyBorder="1"/>
    <xf numFmtId="1" fontId="0" fillId="9" borderId="19" xfId="0" applyNumberFormat="1" applyFill="1" applyBorder="1" applyAlignment="1">
      <alignment horizontal="center"/>
    </xf>
    <xf numFmtId="0" fontId="15" fillId="8" borderId="15" xfId="0" applyNumberFormat="1" applyFont="1" applyFill="1" applyBorder="1" applyAlignment="1" applyProtection="1">
      <alignment horizontal="center"/>
    </xf>
    <xf numFmtId="0" fontId="15" fillId="8" borderId="22" xfId="0" applyNumberFormat="1" applyFont="1" applyFill="1" applyBorder="1" applyAlignment="1" applyProtection="1">
      <alignment horizontal="center"/>
    </xf>
    <xf numFmtId="0" fontId="15" fillId="8" borderId="28" xfId="0" applyNumberFormat="1" applyFont="1" applyFill="1" applyBorder="1" applyAlignment="1" applyProtection="1">
      <alignment horizontal="center"/>
    </xf>
    <xf numFmtId="0" fontId="15" fillId="9" borderId="22" xfId="0" applyNumberFormat="1" applyFont="1" applyFill="1" applyBorder="1" applyAlignment="1" applyProtection="1">
      <alignment horizontal="center"/>
    </xf>
    <xf numFmtId="0" fontId="15" fillId="9" borderId="15" xfId="0" applyNumberFormat="1" applyFont="1" applyFill="1" applyBorder="1" applyAlignment="1" applyProtection="1">
      <alignment horizontal="center"/>
    </xf>
    <xf numFmtId="0" fontId="15" fillId="9" borderId="33" xfId="0" applyNumberFormat="1" applyFont="1" applyFill="1" applyBorder="1" applyAlignment="1" applyProtection="1">
      <alignment horizontal="center"/>
    </xf>
    <xf numFmtId="164" fontId="15" fillId="3" borderId="4" xfId="0" quotePrefix="1" applyNumberFormat="1" applyFont="1" applyFill="1" applyBorder="1" applyAlignment="1" applyProtection="1">
      <alignment horizontal="center" vertical="center"/>
      <protection locked="0"/>
    </xf>
    <xf numFmtId="3" fontId="0" fillId="3" borderId="3" xfId="0" applyNumberFormat="1" applyFill="1" applyBorder="1" applyAlignment="1" applyProtection="1">
      <alignment horizontal="center" vertical="center"/>
      <protection locked="0"/>
    </xf>
    <xf numFmtId="3" fontId="0" fillId="3" borderId="4" xfId="0" applyNumberFormat="1" applyFill="1" applyBorder="1" applyAlignment="1" applyProtection="1">
      <alignment horizontal="center" vertical="center"/>
      <protection locked="0"/>
    </xf>
    <xf numFmtId="3" fontId="0" fillId="3" borderId="5" xfId="0" applyNumberFormat="1" applyFill="1" applyBorder="1" applyAlignment="1" applyProtection="1">
      <alignment horizontal="center" vertical="center"/>
      <protection locked="0"/>
    </xf>
    <xf numFmtId="3" fontId="15" fillId="3" borderId="6" xfId="0" quotePrefix="1" applyNumberFormat="1" applyFont="1" applyFill="1" applyBorder="1" applyAlignment="1" applyProtection="1">
      <alignment horizontal="center" vertical="center"/>
      <protection locked="0"/>
    </xf>
    <xf numFmtId="3" fontId="0" fillId="3" borderId="7" xfId="0" applyNumberFormat="1" applyFill="1" applyBorder="1" applyAlignment="1" applyProtection="1">
      <alignment horizontal="center" vertical="center"/>
      <protection locked="0"/>
    </xf>
    <xf numFmtId="3" fontId="0" fillId="3" borderId="8" xfId="0" applyNumberFormat="1" applyFill="1" applyBorder="1" applyAlignment="1" applyProtection="1">
      <alignment horizontal="center" vertical="center"/>
      <protection locked="0"/>
    </xf>
    <xf numFmtId="3" fontId="0" fillId="3" borderId="6" xfId="0" applyNumberFormat="1" applyFill="1" applyBorder="1" applyAlignment="1" applyProtection="1">
      <alignment horizontal="center" vertical="center"/>
      <protection locked="0"/>
    </xf>
    <xf numFmtId="3" fontId="0" fillId="3" borderId="38" xfId="0" applyNumberFormat="1" applyFill="1" applyBorder="1" applyAlignment="1" applyProtection="1">
      <alignment horizontal="center" vertical="center"/>
      <protection locked="0"/>
    </xf>
    <xf numFmtId="3" fontId="0" fillId="3" borderId="39" xfId="0" applyNumberFormat="1" applyFill="1" applyBorder="1" applyAlignment="1" applyProtection="1">
      <alignment horizontal="center" vertical="center"/>
      <protection locked="0"/>
    </xf>
    <xf numFmtId="3" fontId="0" fillId="3" borderId="40" xfId="0" applyNumberFormat="1" applyFill="1" applyBorder="1" applyAlignment="1" applyProtection="1">
      <alignment horizontal="center" vertical="center"/>
      <protection locked="0"/>
    </xf>
    <xf numFmtId="3" fontId="0" fillId="3" borderId="9" xfId="0" applyNumberFormat="1" applyFill="1" applyBorder="1" applyAlignment="1" applyProtection="1">
      <alignment horizontal="center" vertical="center"/>
      <protection locked="0"/>
    </xf>
    <xf numFmtId="3" fontId="0" fillId="3" borderId="10" xfId="0" applyNumberFormat="1" applyFill="1" applyBorder="1" applyAlignment="1" applyProtection="1">
      <alignment horizontal="center" vertical="center"/>
      <protection locked="0"/>
    </xf>
    <xf numFmtId="3" fontId="0" fillId="3" borderId="11" xfId="0" applyNumberFormat="1" applyFill="1" applyBorder="1" applyAlignment="1" applyProtection="1">
      <alignment horizontal="center" vertical="center"/>
      <protection locked="0"/>
    </xf>
    <xf numFmtId="3" fontId="0" fillId="3" borderId="66" xfId="0" applyNumberFormat="1" applyFill="1" applyBorder="1" applyAlignment="1" applyProtection="1">
      <alignment horizontal="center" vertical="center"/>
      <protection locked="0"/>
    </xf>
    <xf numFmtId="3" fontId="0" fillId="3" borderId="67" xfId="0" applyNumberFormat="1" applyFill="1" applyBorder="1" applyAlignment="1" applyProtection="1">
      <alignment horizontal="center" vertical="center"/>
      <protection locked="0"/>
    </xf>
    <xf numFmtId="3" fontId="0" fillId="3" borderId="68" xfId="0" applyNumberFormat="1" applyFill="1" applyBorder="1" applyAlignment="1" applyProtection="1">
      <alignment horizontal="center" vertical="center"/>
      <protection locked="0"/>
    </xf>
    <xf numFmtId="0" fontId="1" fillId="9" borderId="28" xfId="0" applyNumberFormat="1" applyFont="1" applyFill="1" applyBorder="1" applyAlignment="1" applyProtection="1">
      <alignment horizontal="center"/>
    </xf>
    <xf numFmtId="0" fontId="1" fillId="9" borderId="19" xfId="0" applyNumberFormat="1" applyFont="1" applyFill="1" applyBorder="1" applyAlignment="1" applyProtection="1">
      <alignment horizontal="center"/>
    </xf>
    <xf numFmtId="3" fontId="15" fillId="9" borderId="0" xfId="0" applyNumberFormat="1" applyFont="1" applyFill="1"/>
    <xf numFmtId="3" fontId="15" fillId="9" borderId="22" xfId="0" applyNumberFormat="1" applyFont="1" applyFill="1" applyBorder="1"/>
    <xf numFmtId="0" fontId="15" fillId="9" borderId="28" xfId="0" applyNumberFormat="1" applyFont="1" applyFill="1" applyBorder="1" applyAlignment="1" applyProtection="1">
      <alignment horizontal="center"/>
    </xf>
    <xf numFmtId="3" fontId="15" fillId="9" borderId="56" xfId="0" applyNumberFormat="1" applyFont="1" applyFill="1" applyBorder="1"/>
    <xf numFmtId="3" fontId="15" fillId="9" borderId="26" xfId="0" applyNumberFormat="1" applyFont="1" applyFill="1" applyBorder="1"/>
    <xf numFmtId="0" fontId="15" fillId="9" borderId="28" xfId="0" applyNumberFormat="1" applyFont="1" applyFill="1" applyBorder="1" applyAlignment="1" applyProtection="1"/>
    <xf numFmtId="3" fontId="15" fillId="9" borderId="35" xfId="0" applyNumberFormat="1" applyFont="1" applyFill="1" applyBorder="1" applyAlignment="1" applyProtection="1"/>
    <xf numFmtId="0" fontId="15" fillId="8" borderId="0" xfId="0" applyNumberFormat="1" applyFont="1" applyFill="1" applyBorder="1" applyAlignment="1" applyProtection="1"/>
    <xf numFmtId="0" fontId="15" fillId="8" borderId="22" xfId="0" applyNumberFormat="1" applyFont="1" applyFill="1" applyBorder="1" applyAlignment="1" applyProtection="1"/>
    <xf numFmtId="0" fontId="15" fillId="8" borderId="28" xfId="0" applyNumberFormat="1" applyFont="1" applyFill="1" applyBorder="1" applyAlignment="1" applyProtection="1"/>
    <xf numFmtId="0" fontId="3" fillId="0" borderId="0" xfId="0" applyFont="1" applyFill="1" applyAlignment="1">
      <alignment horizontal="center"/>
    </xf>
    <xf numFmtId="0" fontId="11" fillId="0" borderId="0" xfId="0" applyFont="1" applyFill="1" applyAlignment="1" applyProtection="1">
      <protection locked="0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 applyProtection="1">
      <protection locked="0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>
      <alignment vertical="center"/>
    </xf>
    <xf numFmtId="2" fontId="7" fillId="0" borderId="60" xfId="0" applyNumberFormat="1" applyFont="1" applyFill="1" applyBorder="1" applyAlignment="1" applyProtection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 vertical="center"/>
    </xf>
    <xf numFmtId="2" fontId="7" fillId="0" borderId="61" xfId="0" applyNumberFormat="1" applyFont="1" applyFill="1" applyBorder="1" applyAlignment="1" applyProtection="1">
      <alignment horizontal="center" vertical="center"/>
    </xf>
    <xf numFmtId="2" fontId="7" fillId="0" borderId="56" xfId="0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/>
    </xf>
    <xf numFmtId="2" fontId="7" fillId="0" borderId="29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</cellXfs>
  <cellStyles count="3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Standard" xfId="0" builtinId="0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EF3F8"/>
      <color rgb="FFFFFF99"/>
      <color rgb="FF3366FF"/>
      <color rgb="FFFFFFCC"/>
      <color rgb="FFEAEAEA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zoomScale="85" zoomScaleNormal="85" zoomScalePageLayoutView="85" workbookViewId="0">
      <selection sqref="A1:D1"/>
    </sheetView>
  </sheetViews>
  <sheetFormatPr baseColWidth="10" defaultColWidth="11.453125" defaultRowHeight="12.5" x14ac:dyDescent="0.25"/>
  <cols>
    <col min="1" max="1" width="11.36328125" style="1" customWidth="1"/>
    <col min="2" max="3" width="11.453125" style="1"/>
    <col min="4" max="4" width="11.453125" style="1" customWidth="1"/>
    <col min="5" max="5" width="2.90625" style="1" customWidth="1"/>
    <col min="6" max="6" width="17.7265625" style="1" customWidth="1"/>
    <col min="7" max="7" width="7.36328125" style="1" customWidth="1"/>
    <col min="8" max="8" width="2.7265625" style="1" customWidth="1"/>
    <col min="9" max="9" width="12.26953125" style="1" customWidth="1"/>
    <col min="10" max="16384" width="11.453125" style="1"/>
  </cols>
  <sheetData>
    <row r="1" spans="1:11" s="2" customFormat="1" ht="15.5" x14ac:dyDescent="0.35">
      <c r="A1" s="360" t="s">
        <v>517</v>
      </c>
      <c r="B1" s="360"/>
      <c r="C1" s="360"/>
      <c r="D1" s="360"/>
      <c r="E1" s="243"/>
      <c r="F1" s="363" t="s">
        <v>530</v>
      </c>
      <c r="G1" s="363"/>
      <c r="H1" s="243"/>
      <c r="I1" s="246" t="s">
        <v>536</v>
      </c>
      <c r="K1" s="245" t="s">
        <v>517</v>
      </c>
    </row>
    <row r="2" spans="1:11" s="2" customFormat="1" ht="15.5" x14ac:dyDescent="0.35">
      <c r="A2" s="360" t="s">
        <v>519</v>
      </c>
      <c r="B2" s="360"/>
      <c r="C2" s="360"/>
      <c r="D2" s="360"/>
      <c r="E2" s="243"/>
      <c r="F2" s="233"/>
      <c r="G2" s="243"/>
      <c r="H2" s="233"/>
      <c r="I2" s="250"/>
      <c r="K2" s="245" t="s">
        <v>518</v>
      </c>
    </row>
    <row r="3" spans="1:11" s="2" customFormat="1" ht="15.5" x14ac:dyDescent="0.35">
      <c r="A3" s="360" t="s">
        <v>529</v>
      </c>
      <c r="B3" s="360"/>
      <c r="C3" s="360"/>
      <c r="D3" s="360"/>
      <c r="E3" s="243"/>
      <c r="F3" s="242"/>
      <c r="G3" s="243"/>
      <c r="H3" s="233"/>
      <c r="I3" s="250"/>
      <c r="K3" s="245" t="s">
        <v>519</v>
      </c>
    </row>
    <row r="4" spans="1:11" ht="15.5" x14ac:dyDescent="0.35">
      <c r="A4" s="360" t="s">
        <v>528</v>
      </c>
      <c r="B4" s="360"/>
      <c r="C4" s="360"/>
      <c r="D4" s="360"/>
      <c r="E4" s="243"/>
      <c r="F4" s="233"/>
      <c r="G4" s="243"/>
      <c r="H4" s="233"/>
      <c r="I4" s="243"/>
      <c r="K4" s="245" t="s">
        <v>520</v>
      </c>
    </row>
    <row r="5" spans="1:11" ht="15.5" x14ac:dyDescent="0.35">
      <c r="A5" s="241"/>
      <c r="B5" s="241"/>
      <c r="C5" s="241"/>
      <c r="D5" s="241"/>
      <c r="E5" s="249"/>
      <c r="F5" s="241"/>
      <c r="G5" s="249"/>
      <c r="H5" s="241"/>
      <c r="I5" s="241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</row>
    <row r="9" spans="1:11" s="53" customFormat="1" ht="14.25" customHeight="1" x14ac:dyDescent="0.25">
      <c r="A9" s="52" t="s">
        <v>17</v>
      </c>
      <c r="B9" s="51"/>
      <c r="C9" s="51"/>
      <c r="D9" s="51"/>
      <c r="E9" s="51"/>
      <c r="F9" s="51"/>
      <c r="G9" s="51"/>
      <c r="H9" s="51"/>
      <c r="I9" s="51"/>
    </row>
    <row r="10" spans="1:11" s="53" customFormat="1" ht="14.25" customHeight="1" x14ac:dyDescent="0.25">
      <c r="A10" s="52" t="s">
        <v>18</v>
      </c>
      <c r="B10" s="51"/>
      <c r="C10" s="51"/>
      <c r="D10" s="51"/>
      <c r="E10" s="51"/>
      <c r="F10" s="51"/>
      <c r="G10" s="51"/>
      <c r="H10" s="51"/>
      <c r="I10" s="51"/>
    </row>
    <row r="11" spans="1:11" s="53" customFormat="1" ht="14.25" customHeight="1" x14ac:dyDescent="0.25">
      <c r="A11" s="52" t="s">
        <v>19</v>
      </c>
      <c r="B11" s="51"/>
      <c r="C11" s="51"/>
      <c r="D11" s="51"/>
      <c r="E11" s="51"/>
      <c r="F11" s="51"/>
      <c r="G11" s="51"/>
      <c r="H11" s="51"/>
      <c r="I11" s="51"/>
    </row>
    <row r="12" spans="1:11" s="53" customFormat="1" ht="14.25" customHeight="1" x14ac:dyDescent="0.25">
      <c r="A12" s="52" t="s">
        <v>20</v>
      </c>
      <c r="B12" s="51"/>
      <c r="C12" s="51"/>
      <c r="D12" s="51"/>
      <c r="E12" s="51"/>
      <c r="F12" s="51"/>
      <c r="G12" s="51"/>
      <c r="H12" s="51"/>
      <c r="I12" s="51"/>
    </row>
    <row r="13" spans="1:11" s="53" customFormat="1" ht="14.25" customHeight="1" x14ac:dyDescent="0.25">
      <c r="A13" s="52" t="s">
        <v>21</v>
      </c>
      <c r="B13" s="51"/>
      <c r="C13" s="51"/>
      <c r="D13" s="51"/>
      <c r="E13" s="51"/>
      <c r="F13" s="51"/>
      <c r="G13" s="51"/>
      <c r="H13" s="51"/>
      <c r="I13" s="51"/>
    </row>
    <row r="14" spans="1:11" s="53" customFormat="1" ht="14.25" customHeight="1" x14ac:dyDescent="0.25">
      <c r="A14" s="52" t="s">
        <v>22</v>
      </c>
      <c r="B14" s="51"/>
      <c r="C14" s="51"/>
      <c r="D14" s="51"/>
      <c r="E14" s="51"/>
      <c r="F14" s="51"/>
      <c r="G14" s="51"/>
      <c r="H14" s="51"/>
      <c r="I14" s="51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s="45" customFormat="1" ht="18" x14ac:dyDescent="0.4">
      <c r="A23" s="362" t="s">
        <v>23</v>
      </c>
      <c r="B23" s="362"/>
      <c r="C23" s="362"/>
      <c r="D23" s="362"/>
      <c r="E23" s="362"/>
      <c r="F23" s="362"/>
      <c r="G23" s="362"/>
      <c r="H23" s="362"/>
      <c r="I23" s="362"/>
    </row>
    <row r="24" spans="1:9" s="45" customFormat="1" ht="18" x14ac:dyDescent="0.4">
      <c r="A24" s="244"/>
      <c r="B24" s="361" t="s">
        <v>534</v>
      </c>
      <c r="C24" s="361"/>
      <c r="D24" s="361"/>
      <c r="E24" s="361"/>
      <c r="F24" s="361"/>
      <c r="G24" s="244">
        <v>2025</v>
      </c>
      <c r="H24" s="244"/>
      <c r="I24" s="232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ht="15.5" x14ac:dyDescent="0.35">
      <c r="A30" s="359" t="str">
        <f>"Umstehend wird der Geschäftsbericht für das Jahr "&amp;Jahr&amp;" vorgelegt."</f>
        <v>Umstehend wird der Geschäftsbericht für das Jahr 2025 vorgelegt.</v>
      </c>
      <c r="B30" s="359"/>
      <c r="C30" s="359"/>
      <c r="D30" s="359"/>
      <c r="E30" s="359"/>
      <c r="F30" s="359"/>
      <c r="G30" s="359"/>
      <c r="H30" s="359"/>
      <c r="I30" s="359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ht="15.5" x14ac:dyDescent="0.35">
      <c r="A32" s="359" t="s">
        <v>119</v>
      </c>
      <c r="B32" s="359"/>
      <c r="C32" s="359"/>
      <c r="D32" s="359"/>
      <c r="E32" s="359"/>
      <c r="F32" s="359"/>
      <c r="G32" s="359"/>
      <c r="H32" s="359"/>
      <c r="I32" s="359"/>
    </row>
    <row r="33" spans="1:9" ht="15.5" x14ac:dyDescent="0.35">
      <c r="A33" s="359" t="s">
        <v>118</v>
      </c>
      <c r="B33" s="359"/>
      <c r="C33" s="359"/>
      <c r="D33" s="359"/>
      <c r="E33" s="359"/>
      <c r="F33" s="359"/>
      <c r="G33" s="359"/>
      <c r="H33" s="359"/>
      <c r="I33" s="359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5">
      <c r="A46" s="3"/>
      <c r="B46" s="3"/>
      <c r="C46" s="3"/>
      <c r="D46" s="3"/>
      <c r="E46" s="248"/>
      <c r="F46" s="248"/>
      <c r="G46" s="248"/>
      <c r="H46" s="3"/>
      <c r="I46" s="3"/>
    </row>
    <row r="47" spans="1:9" x14ac:dyDescent="0.25">
      <c r="A47" s="3"/>
      <c r="B47" s="3"/>
      <c r="C47" s="3"/>
      <c r="D47" s="3"/>
      <c r="E47" s="247" t="s">
        <v>24</v>
      </c>
      <c r="F47" s="247"/>
      <c r="G47" s="247"/>
      <c r="H47" s="3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</sheetData>
  <sheetProtection algorithmName="SHA-512" hashValue="nggyebqJfXInu9eC+j+rePHFl8kZ2tZRUos26K+lPMh6bICRGe67SdvfuuTte0JQk6Ze9oqwI8OE0C9UOvLT4g==" saltValue="0s6LQE21jYPKxYZvOJFsTw==" spinCount="100000" sheet="1" formatColumns="0" formatRows="0" selectLockedCells="1"/>
  <mergeCells count="10">
    <mergeCell ref="A32:I32"/>
    <mergeCell ref="A33:I33"/>
    <mergeCell ref="A1:D1"/>
    <mergeCell ref="A2:D2"/>
    <mergeCell ref="A3:D3"/>
    <mergeCell ref="A4:D4"/>
    <mergeCell ref="B24:F24"/>
    <mergeCell ref="A23:I23"/>
    <mergeCell ref="A30:I30"/>
    <mergeCell ref="F1:G1"/>
  </mergeCells>
  <phoneticPr fontId="5" type="noConversion"/>
  <conditionalFormatting sqref="A3:D3">
    <cfRule type="containsText" dxfId="3" priority="2" operator="containsText" text="Vorname und Nachname in A3 einfügen">
      <formula>NOT(ISERROR(SEARCH("Vorname und Nachname in A3 einfügen",A3)))</formula>
    </cfRule>
  </conditionalFormatting>
  <conditionalFormatting sqref="A4:D4">
    <cfRule type="containsText" dxfId="2" priority="1" operator="containsText" text="Amtssitz in A4 einfügen">
      <formula>NOT(ISERROR(SEARCH("Amtssitz in A4 einfügen",A4)))</formula>
    </cfRule>
  </conditionalFormatting>
  <conditionalFormatting sqref="F1">
    <cfRule type="containsText" dxfId="1" priority="4" operator="containsText" text="Ort in F1 einfügen">
      <formula>NOT(ISERROR(SEARCH("Ort in F1 einfügen",F1)))</formula>
    </cfRule>
  </conditionalFormatting>
  <conditionalFormatting sqref="I1">
    <cfRule type="containsText" dxfId="0" priority="3" operator="containsText" text="Datum in I1">
      <formula>NOT(ISERROR(SEARCH("Datum in I1",I1)))</formula>
    </cfRule>
  </conditionalFormatting>
  <dataValidations count="2">
    <dataValidation type="list" allowBlank="1" showInputMessage="1" showErrorMessage="1" sqref="A1:D1" xr:uid="{00000000-0002-0000-0000-000000000000}">
      <formula1>Öffentlich_bestellter</formula1>
    </dataValidation>
    <dataValidation type="list" allowBlank="1" showInputMessage="1" showErrorMessage="1" sqref="A2:D2" xr:uid="{00000000-0002-0000-0000-000001000000}">
      <formula1>Vermessungsingenieur</formula1>
    </dataValidation>
  </dataValidation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92"/>
  <sheetViews>
    <sheetView view="pageLayout" zoomScale="80" zoomScaleNormal="100" zoomScalePageLayoutView="80" workbookViewId="0">
      <selection activeCell="E11" sqref="E11"/>
    </sheetView>
  </sheetViews>
  <sheetFormatPr baseColWidth="10" defaultColWidth="9.7265625" defaultRowHeight="12.5" x14ac:dyDescent="0.25"/>
  <cols>
    <col min="1" max="1" width="25.7265625" style="3" customWidth="1"/>
    <col min="2" max="2" width="2.7265625" style="3" hidden="1" customWidth="1"/>
    <col min="3" max="3" width="4.54296875" style="3" hidden="1" customWidth="1"/>
    <col min="4" max="4" width="3.1796875" style="3" hidden="1" customWidth="1"/>
    <col min="5" max="5" width="10.26953125" style="3" customWidth="1"/>
    <col min="6" max="6" width="10.453125" style="3" customWidth="1"/>
    <col min="7" max="7" width="10.26953125" style="3" customWidth="1"/>
    <col min="8" max="8" width="8.453125" style="3" customWidth="1"/>
    <col min="9" max="9" width="8.7265625" style="3" customWidth="1"/>
    <col min="10" max="10" width="9.90625" style="3" customWidth="1"/>
    <col min="11" max="13" width="8.7265625" style="3" customWidth="1"/>
    <col min="14" max="14" width="8.81640625" style="3" customWidth="1"/>
    <col min="15" max="15" width="10.26953125" style="3" customWidth="1"/>
    <col min="16" max="16" width="8.81640625" style="3" customWidth="1"/>
    <col min="17" max="17" width="10.26953125" style="3" customWidth="1"/>
    <col min="18" max="18" width="9.54296875" style="3" customWidth="1"/>
    <col min="19" max="19" width="10.26953125" style="3" customWidth="1"/>
    <col min="20" max="20" width="9.1796875" style="3" customWidth="1"/>
    <col min="21" max="21" width="11.1796875" style="3" customWidth="1"/>
    <col min="22" max="22" width="8.7265625" style="3" customWidth="1"/>
    <col min="23" max="23" width="10.26953125" style="3" customWidth="1"/>
    <col min="24" max="24" width="5.1796875" style="3" customWidth="1"/>
    <col min="25" max="25" width="2.26953125" style="3" customWidth="1"/>
    <col min="26" max="26" width="29.7265625" style="3" customWidth="1"/>
    <col min="27" max="27" width="9.7265625" style="6" customWidth="1"/>
    <col min="28" max="16384" width="9.7265625" style="3"/>
  </cols>
  <sheetData>
    <row r="1" spans="1:57" s="48" customFormat="1" ht="16.149999999999999" customHeight="1" x14ac:dyDescent="0.25">
      <c r="A1" s="49" t="str">
        <f>Vorblatt!A1&amp;" "&amp;Vorblatt!A2&amp;":"</f>
        <v>Öffentlich bestellter Vermessungsingenieur:</v>
      </c>
      <c r="B1" s="114"/>
      <c r="C1" s="112"/>
      <c r="D1" s="112"/>
      <c r="E1" s="49"/>
      <c r="F1" s="49"/>
      <c r="G1" s="49"/>
      <c r="H1" s="364" t="str">
        <f>Vorblatt!A3</f>
        <v>Vorname und Nachname in A3 einfügen</v>
      </c>
      <c r="I1" s="364"/>
      <c r="J1" s="364"/>
      <c r="K1" s="364"/>
      <c r="L1" s="364"/>
      <c r="M1" s="364"/>
      <c r="N1" s="46"/>
      <c r="O1" s="372" t="s">
        <v>39</v>
      </c>
      <c r="P1" s="372"/>
      <c r="Q1" s="364" t="str">
        <f>Vorblatt!A4</f>
        <v>Amtssitz in A4 einfügen</v>
      </c>
      <c r="R1" s="364"/>
      <c r="S1" s="364"/>
      <c r="T1" s="364"/>
      <c r="U1" s="364"/>
      <c r="V1" s="364"/>
      <c r="W1" s="364"/>
      <c r="X1" s="46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3.75" customHeight="1" x14ac:dyDescent="0.3">
      <c r="A2" s="4"/>
      <c r="B2" s="4"/>
      <c r="C2" s="4"/>
      <c r="D2" s="4"/>
      <c r="Y2" s="1"/>
      <c r="Z2" s="36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48" customFormat="1" ht="16.149999999999999" customHeight="1" x14ac:dyDescent="0.25">
      <c r="A3" s="49" t="str">
        <f>"Geschäftsbericht für das Jahr "&amp;Jahr</f>
        <v>Geschäftsbericht für das Jahr 2025</v>
      </c>
      <c r="B3" s="114"/>
      <c r="C3" s="112"/>
      <c r="D3" s="112"/>
      <c r="E3" s="49"/>
      <c r="F3" s="49"/>
      <c r="H3" s="365" t="str">
        <f>"Berichtszeitraum 01.01."&amp;Jahr&amp;" bis 31.12."&amp;Jahr</f>
        <v>Berichtszeitraum 01.01.2025 bis 31.12.2025</v>
      </c>
      <c r="I3" s="365"/>
      <c r="J3" s="365"/>
      <c r="K3" s="365"/>
      <c r="L3" s="365"/>
      <c r="M3" s="365"/>
      <c r="N3" s="163" t="str">
        <f>IF(SUM(B11:B24)&gt;0,"Angabe der uVB fehlt zu Werten in Zeile(n):","")</f>
        <v/>
      </c>
      <c r="O3" s="161"/>
      <c r="P3" s="161"/>
      <c r="Q3" s="161"/>
      <c r="R3" s="161"/>
      <c r="S3" s="164" t="str">
        <f>IF(SUM(B11:B24)&gt;0,TRIM(B11&amp;" "&amp;B12&amp;" "&amp;B13&amp;" "&amp;B14&amp;" "&amp;B15&amp;" "&amp;B16&amp;" "&amp;B17&amp;" "&amp;B18&amp;" "&amp;B19&amp;" "&amp;B20&amp;" "&amp;B21&amp;" "&amp;B22&amp;" "&amp;B23&amp;" "&amp;B24),"")</f>
        <v/>
      </c>
      <c r="T3" s="162"/>
      <c r="U3" s="162"/>
      <c r="V3" s="162"/>
      <c r="W3" s="162"/>
      <c r="X3" s="50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ht="4.5" customHeight="1" thickBot="1" x14ac:dyDescent="0.3">
      <c r="Y4" s="1"/>
      <c r="Z4" s="36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5" customHeight="1" x14ac:dyDescent="0.25">
      <c r="A5" s="7" t="s">
        <v>0</v>
      </c>
      <c r="B5" s="117"/>
      <c r="C5" s="117"/>
      <c r="D5" s="127"/>
      <c r="E5" s="377" t="s">
        <v>163</v>
      </c>
      <c r="F5" s="377"/>
      <c r="G5" s="380"/>
      <c r="H5" s="376" t="s">
        <v>169</v>
      </c>
      <c r="I5" s="377"/>
      <c r="J5" s="380"/>
      <c r="K5" s="377" t="s">
        <v>6</v>
      </c>
      <c r="L5" s="377"/>
      <c r="M5" s="380"/>
      <c r="N5" s="377" t="s">
        <v>8</v>
      </c>
      <c r="O5" s="377"/>
      <c r="P5" s="377"/>
      <c r="Q5" s="377"/>
      <c r="R5" s="377"/>
      <c r="S5" s="380"/>
      <c r="T5" s="376" t="s">
        <v>158</v>
      </c>
      <c r="U5" s="377"/>
      <c r="V5" s="377"/>
      <c r="W5" s="377"/>
      <c r="X5" s="30"/>
      <c r="Y5" s="1"/>
      <c r="Z5" s="37" t="s">
        <v>110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5">
      <c r="A6" s="8" t="s">
        <v>1</v>
      </c>
      <c r="B6" s="30"/>
      <c r="C6" s="30"/>
      <c r="D6" s="128"/>
      <c r="E6" s="388" t="s">
        <v>164</v>
      </c>
      <c r="F6" s="388"/>
      <c r="G6" s="387"/>
      <c r="H6" s="386" t="s">
        <v>170</v>
      </c>
      <c r="I6" s="388"/>
      <c r="J6" s="387"/>
      <c r="K6" s="388"/>
      <c r="L6" s="388"/>
      <c r="M6" s="387"/>
      <c r="N6" s="17"/>
      <c r="O6" s="17"/>
      <c r="P6" s="17"/>
      <c r="Q6" s="17"/>
      <c r="R6" s="17"/>
      <c r="S6" s="18"/>
      <c r="T6" s="90"/>
      <c r="U6" s="17"/>
      <c r="V6" s="17"/>
      <c r="W6" s="17"/>
      <c r="X6" s="42"/>
      <c r="Y6" s="1"/>
      <c r="Z6" s="38" t="s">
        <v>50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5" customHeight="1" x14ac:dyDescent="0.25">
      <c r="A7" s="8" t="s">
        <v>45</v>
      </c>
      <c r="B7" s="30"/>
      <c r="C7" s="30"/>
      <c r="D7" s="128"/>
      <c r="E7" s="19"/>
      <c r="F7" s="19" t="s">
        <v>171</v>
      </c>
      <c r="G7" s="20"/>
      <c r="H7" s="373" t="s">
        <v>171</v>
      </c>
      <c r="I7" s="374"/>
      <c r="J7" s="375"/>
      <c r="K7" s="21"/>
      <c r="L7" s="21"/>
      <c r="M7" s="22"/>
      <c r="N7" s="373" t="s">
        <v>36</v>
      </c>
      <c r="O7" s="374"/>
      <c r="P7" s="374"/>
      <c r="Q7" s="374"/>
      <c r="R7" s="374"/>
      <c r="S7" s="375"/>
      <c r="T7" s="373" t="s">
        <v>36</v>
      </c>
      <c r="U7" s="374"/>
      <c r="V7" s="374"/>
      <c r="W7" s="374"/>
      <c r="X7" s="42"/>
      <c r="Y7" s="1"/>
      <c r="Z7" s="38" t="s">
        <v>51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5" customHeight="1" x14ac:dyDescent="0.25">
      <c r="A8" s="8" t="s">
        <v>10</v>
      </c>
      <c r="B8" s="30"/>
      <c r="C8" s="30"/>
      <c r="D8" s="128"/>
      <c r="E8" s="73" t="s">
        <v>3</v>
      </c>
      <c r="F8" s="71" t="s">
        <v>4</v>
      </c>
      <c r="G8" s="72" t="s">
        <v>5</v>
      </c>
      <c r="H8" s="73" t="s">
        <v>3</v>
      </c>
      <c r="I8" s="71" t="s">
        <v>4</v>
      </c>
      <c r="J8" s="72" t="s">
        <v>5</v>
      </c>
      <c r="K8" s="23" t="s">
        <v>3</v>
      </c>
      <c r="L8" s="23" t="s">
        <v>4</v>
      </c>
      <c r="M8" s="24" t="s">
        <v>5</v>
      </c>
      <c r="N8" s="381" t="s">
        <v>3</v>
      </c>
      <c r="O8" s="378"/>
      <c r="P8" s="378" t="s">
        <v>4</v>
      </c>
      <c r="Q8" s="378"/>
      <c r="R8" s="378" t="s">
        <v>5</v>
      </c>
      <c r="S8" s="379"/>
      <c r="T8" s="92" t="s">
        <v>3</v>
      </c>
      <c r="U8" s="91"/>
      <c r="V8" s="382" t="s">
        <v>4</v>
      </c>
      <c r="W8" s="381"/>
      <c r="X8" s="30"/>
      <c r="Y8" s="1"/>
      <c r="Z8" s="38" t="s">
        <v>52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5" customHeight="1" x14ac:dyDescent="0.25">
      <c r="A9" s="10" t="s">
        <v>46</v>
      </c>
      <c r="B9" s="118"/>
      <c r="C9" s="118"/>
      <c r="D9" s="129"/>
      <c r="E9" s="13" t="s">
        <v>2</v>
      </c>
      <c r="F9" s="12" t="s">
        <v>2</v>
      </c>
      <c r="G9" s="25" t="s">
        <v>2</v>
      </c>
      <c r="H9" s="13" t="s">
        <v>2</v>
      </c>
      <c r="I9" s="12" t="s">
        <v>2</v>
      </c>
      <c r="J9" s="25" t="s">
        <v>2</v>
      </c>
      <c r="K9" s="12" t="s">
        <v>2</v>
      </c>
      <c r="L9" s="12" t="s">
        <v>2</v>
      </c>
      <c r="M9" s="25" t="s">
        <v>2</v>
      </c>
      <c r="N9" s="13" t="s">
        <v>2</v>
      </c>
      <c r="O9" s="12" t="s">
        <v>7</v>
      </c>
      <c r="P9" s="12" t="s">
        <v>2</v>
      </c>
      <c r="Q9" s="12" t="s">
        <v>7</v>
      </c>
      <c r="R9" s="12" t="s">
        <v>2</v>
      </c>
      <c r="S9" s="25" t="s">
        <v>7</v>
      </c>
      <c r="T9" s="12" t="s">
        <v>2</v>
      </c>
      <c r="U9" s="12" t="s">
        <v>7</v>
      </c>
      <c r="V9" s="12" t="s">
        <v>2</v>
      </c>
      <c r="W9" s="12" t="s">
        <v>7</v>
      </c>
      <c r="X9" s="30"/>
      <c r="Y9" s="1"/>
      <c r="Z9" s="38" t="s">
        <v>53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5" customHeight="1" x14ac:dyDescent="0.25">
      <c r="A10" s="14">
        <v>1</v>
      </c>
      <c r="B10" s="160" t="s">
        <v>176</v>
      </c>
      <c r="C10" s="160" t="s">
        <v>166</v>
      </c>
      <c r="D10" s="115" t="s">
        <v>175</v>
      </c>
      <c r="E10" s="26">
        <v>2</v>
      </c>
      <c r="F10" s="16">
        <v>3</v>
      </c>
      <c r="G10" s="27">
        <v>4</v>
      </c>
      <c r="H10" s="26" t="s">
        <v>120</v>
      </c>
      <c r="I10" s="16" t="s">
        <v>121</v>
      </c>
      <c r="J10" s="27" t="s">
        <v>122</v>
      </c>
      <c r="K10" s="16">
        <v>6</v>
      </c>
      <c r="L10" s="16">
        <v>7</v>
      </c>
      <c r="M10" s="27">
        <v>8</v>
      </c>
      <c r="N10" s="26">
        <v>9</v>
      </c>
      <c r="O10" s="16">
        <v>10</v>
      </c>
      <c r="P10" s="16">
        <v>11</v>
      </c>
      <c r="Q10" s="16">
        <v>12</v>
      </c>
      <c r="R10" s="16">
        <v>13</v>
      </c>
      <c r="S10" s="27">
        <v>14</v>
      </c>
      <c r="T10" s="16">
        <v>17</v>
      </c>
      <c r="U10" s="16">
        <v>18</v>
      </c>
      <c r="V10" s="16">
        <v>19</v>
      </c>
      <c r="W10" s="16">
        <v>20</v>
      </c>
      <c r="X10" s="30"/>
      <c r="Y10" s="1"/>
      <c r="Z10" s="38" t="s">
        <v>54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7.25" customHeight="1" x14ac:dyDescent="0.25">
      <c r="A11" s="165" t="s">
        <v>110</v>
      </c>
      <c r="B11" s="167" t="str">
        <f>IF(D11=0,"",IF(OR(LEFT(A11,3)="bit",LEFT(A11,3)=""),ROW(),""))</f>
        <v/>
      </c>
      <c r="C11" s="167" t="str">
        <f t="shared" ref="C11:C20" si="0">IF(D11=0,"",IF(OR(LEFT(A11,3)="bit",LEFT(A11,3)=""),"",VALUE(LEFT(A11,3))))</f>
        <v/>
      </c>
      <c r="D11" s="130">
        <f>IF(SUM(E11:W11)+SUM(E34:N34)=0,0,1)</f>
        <v>0</v>
      </c>
      <c r="E11" s="331"/>
      <c r="F11" s="332"/>
      <c r="G11" s="333"/>
      <c r="H11" s="331"/>
      <c r="I11" s="332"/>
      <c r="J11" s="333"/>
      <c r="K11" s="332"/>
      <c r="L11" s="332"/>
      <c r="M11" s="333"/>
      <c r="N11" s="331"/>
      <c r="O11" s="251"/>
      <c r="P11" s="332"/>
      <c r="Q11" s="251"/>
      <c r="R11" s="332"/>
      <c r="S11" s="255"/>
      <c r="T11" s="332"/>
      <c r="U11" s="251"/>
      <c r="V11" s="332"/>
      <c r="W11" s="251"/>
      <c r="X11" s="43"/>
      <c r="Y11" s="1"/>
      <c r="Z11" s="38" t="s">
        <v>55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7.25" customHeight="1" x14ac:dyDescent="0.25">
      <c r="A12" s="68" t="s">
        <v>110</v>
      </c>
      <c r="B12" s="168" t="str">
        <f t="shared" ref="B12:B24" si="1">IF(D12=0,"",IF(OR(LEFT(A12,3)="bit",LEFT(A12,3)=""),ROW(),""))</f>
        <v/>
      </c>
      <c r="C12" s="168" t="str">
        <f>IF(D12=0,"",IF(OR(LEFT(A12,3)="bit",LEFT(A12,3)=""),"",VALUE(LEFT(A12,3))))</f>
        <v/>
      </c>
      <c r="D12" s="131">
        <f>IF(SUM(E12:W12)+SUM(E35:N35)=0,0,1)</f>
        <v>0</v>
      </c>
      <c r="E12" s="334"/>
      <c r="F12" s="335"/>
      <c r="G12" s="336"/>
      <c r="H12" s="337"/>
      <c r="I12" s="335"/>
      <c r="J12" s="336"/>
      <c r="K12" s="335"/>
      <c r="L12" s="335"/>
      <c r="M12" s="336"/>
      <c r="N12" s="337"/>
      <c r="O12" s="252"/>
      <c r="P12" s="335"/>
      <c r="Q12" s="252"/>
      <c r="R12" s="335"/>
      <c r="S12" s="256"/>
      <c r="T12" s="335"/>
      <c r="U12" s="252"/>
      <c r="V12" s="335"/>
      <c r="W12" s="252"/>
      <c r="X12" s="43"/>
      <c r="Y12" s="1"/>
      <c r="Z12" s="38" t="s">
        <v>56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7.25" customHeight="1" x14ac:dyDescent="0.25">
      <c r="A13" s="68" t="s">
        <v>110</v>
      </c>
      <c r="B13" s="168" t="str">
        <f t="shared" si="1"/>
        <v/>
      </c>
      <c r="C13" s="168" t="str">
        <f t="shared" si="0"/>
        <v/>
      </c>
      <c r="D13" s="131">
        <f>IF(SUM(E13:W13)+SUM(E36:N36)=0,0,1)</f>
        <v>0</v>
      </c>
      <c r="E13" s="334"/>
      <c r="F13" s="335"/>
      <c r="G13" s="336"/>
      <c r="H13" s="337"/>
      <c r="I13" s="335"/>
      <c r="J13" s="336"/>
      <c r="K13" s="335"/>
      <c r="L13" s="335"/>
      <c r="M13" s="336"/>
      <c r="N13" s="337"/>
      <c r="O13" s="252"/>
      <c r="P13" s="335"/>
      <c r="Q13" s="252"/>
      <c r="R13" s="335"/>
      <c r="S13" s="256"/>
      <c r="T13" s="335"/>
      <c r="U13" s="252"/>
      <c r="V13" s="335"/>
      <c r="W13" s="252"/>
      <c r="X13" s="43"/>
      <c r="Y13" s="1"/>
      <c r="Z13" s="38" t="s">
        <v>57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7.25" customHeight="1" x14ac:dyDescent="0.25">
      <c r="A14" s="68" t="s">
        <v>110</v>
      </c>
      <c r="B14" s="168" t="str">
        <f t="shared" si="1"/>
        <v/>
      </c>
      <c r="C14" s="168" t="str">
        <f t="shared" si="0"/>
        <v/>
      </c>
      <c r="D14" s="131">
        <f>IF(SUM(E14:W14)+SUM(E37:N37)=0,0,1)</f>
        <v>0</v>
      </c>
      <c r="E14" s="337"/>
      <c r="F14" s="335"/>
      <c r="G14" s="336"/>
      <c r="H14" s="337"/>
      <c r="I14" s="335"/>
      <c r="J14" s="336"/>
      <c r="K14" s="335"/>
      <c r="L14" s="335"/>
      <c r="M14" s="336"/>
      <c r="N14" s="337"/>
      <c r="O14" s="252"/>
      <c r="P14" s="335"/>
      <c r="Q14" s="252"/>
      <c r="R14" s="335"/>
      <c r="S14" s="256"/>
      <c r="T14" s="335"/>
      <c r="U14" s="252"/>
      <c r="V14" s="335"/>
      <c r="W14" s="252"/>
      <c r="X14" s="43"/>
      <c r="Y14" s="1"/>
      <c r="Z14" s="38" t="s">
        <v>58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7.25" customHeight="1" x14ac:dyDescent="0.25">
      <c r="A15" s="68" t="s">
        <v>110</v>
      </c>
      <c r="B15" s="168" t="str">
        <f t="shared" si="1"/>
        <v/>
      </c>
      <c r="C15" s="168" t="str">
        <f t="shared" si="0"/>
        <v/>
      </c>
      <c r="D15" s="131">
        <f t="shared" ref="D15:D16" si="2">IF(SUM(E15:W15)+SUM(E38:N38)=0,0,1)</f>
        <v>0</v>
      </c>
      <c r="E15" s="337"/>
      <c r="F15" s="335"/>
      <c r="G15" s="336"/>
      <c r="H15" s="337"/>
      <c r="I15" s="335"/>
      <c r="J15" s="336"/>
      <c r="K15" s="335"/>
      <c r="L15" s="335"/>
      <c r="M15" s="336"/>
      <c r="N15" s="337"/>
      <c r="O15" s="252"/>
      <c r="P15" s="335"/>
      <c r="Q15" s="252"/>
      <c r="R15" s="335"/>
      <c r="S15" s="256"/>
      <c r="T15" s="335"/>
      <c r="U15" s="252"/>
      <c r="V15" s="335"/>
      <c r="W15" s="252"/>
      <c r="X15" s="43"/>
      <c r="Y15" s="1"/>
      <c r="Z15" s="38" t="s">
        <v>59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7.25" customHeight="1" x14ac:dyDescent="0.25">
      <c r="A16" s="68" t="s">
        <v>110</v>
      </c>
      <c r="B16" s="168" t="str">
        <f t="shared" si="1"/>
        <v/>
      </c>
      <c r="C16" s="168" t="str">
        <f t="shared" si="0"/>
        <v/>
      </c>
      <c r="D16" s="131">
        <f t="shared" si="2"/>
        <v>0</v>
      </c>
      <c r="E16" s="337"/>
      <c r="F16" s="335"/>
      <c r="G16" s="336"/>
      <c r="H16" s="337"/>
      <c r="I16" s="335"/>
      <c r="J16" s="336"/>
      <c r="K16" s="335"/>
      <c r="L16" s="335"/>
      <c r="M16" s="336"/>
      <c r="N16" s="337"/>
      <c r="O16" s="252"/>
      <c r="P16" s="335"/>
      <c r="Q16" s="252"/>
      <c r="R16" s="335"/>
      <c r="S16" s="256"/>
      <c r="T16" s="335"/>
      <c r="U16" s="252"/>
      <c r="V16" s="335"/>
      <c r="W16" s="252"/>
      <c r="X16" s="43"/>
      <c r="Y16" s="1"/>
      <c r="Z16" s="38" t="s">
        <v>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7.25" customHeight="1" x14ac:dyDescent="0.25">
      <c r="A17" s="68" t="s">
        <v>110</v>
      </c>
      <c r="B17" s="168" t="str">
        <f t="shared" si="1"/>
        <v/>
      </c>
      <c r="C17" s="168" t="str">
        <f t="shared" si="0"/>
        <v/>
      </c>
      <c r="D17" s="131">
        <f t="shared" ref="D17:D23" si="3">IF(SUM(E17:W17)+SUM(E40:N40)=0,0,1)</f>
        <v>0</v>
      </c>
      <c r="E17" s="337"/>
      <c r="F17" s="335"/>
      <c r="G17" s="336"/>
      <c r="H17" s="337"/>
      <c r="I17" s="335"/>
      <c r="J17" s="336"/>
      <c r="K17" s="335"/>
      <c r="L17" s="335"/>
      <c r="M17" s="336"/>
      <c r="N17" s="337"/>
      <c r="O17" s="252"/>
      <c r="P17" s="335"/>
      <c r="Q17" s="252"/>
      <c r="R17" s="335"/>
      <c r="S17" s="256"/>
      <c r="T17" s="335"/>
      <c r="U17" s="252"/>
      <c r="V17" s="335"/>
      <c r="W17" s="252"/>
      <c r="X17" s="43"/>
      <c r="Y17" s="1"/>
      <c r="Z17" s="38" t="s">
        <v>61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7.25" customHeight="1" x14ac:dyDescent="0.25">
      <c r="A18" s="68" t="s">
        <v>110</v>
      </c>
      <c r="B18" s="168" t="str">
        <f t="shared" si="1"/>
        <v/>
      </c>
      <c r="C18" s="168" t="str">
        <f t="shared" si="0"/>
        <v/>
      </c>
      <c r="D18" s="131">
        <f t="shared" si="3"/>
        <v>0</v>
      </c>
      <c r="E18" s="337"/>
      <c r="F18" s="335"/>
      <c r="G18" s="336"/>
      <c r="H18" s="337"/>
      <c r="I18" s="335"/>
      <c r="J18" s="336"/>
      <c r="K18" s="335"/>
      <c r="L18" s="335"/>
      <c r="M18" s="336"/>
      <c r="N18" s="337"/>
      <c r="O18" s="252"/>
      <c r="P18" s="335"/>
      <c r="Q18" s="252"/>
      <c r="R18" s="335"/>
      <c r="S18" s="256"/>
      <c r="T18" s="335"/>
      <c r="U18" s="252"/>
      <c r="V18" s="335"/>
      <c r="W18" s="252"/>
      <c r="X18" s="43"/>
      <c r="Y18" s="1"/>
      <c r="Z18" s="38" t="s">
        <v>62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7.25" customHeight="1" x14ac:dyDescent="0.25">
      <c r="A19" s="68" t="s">
        <v>110</v>
      </c>
      <c r="B19" s="168" t="str">
        <f t="shared" si="1"/>
        <v/>
      </c>
      <c r="C19" s="168" t="str">
        <f t="shared" si="0"/>
        <v/>
      </c>
      <c r="D19" s="131">
        <f t="shared" si="3"/>
        <v>0</v>
      </c>
      <c r="E19" s="337"/>
      <c r="F19" s="335"/>
      <c r="G19" s="336"/>
      <c r="H19" s="337"/>
      <c r="I19" s="335"/>
      <c r="J19" s="336"/>
      <c r="K19" s="335"/>
      <c r="L19" s="335"/>
      <c r="M19" s="336"/>
      <c r="N19" s="337"/>
      <c r="O19" s="252"/>
      <c r="P19" s="335"/>
      <c r="Q19" s="252"/>
      <c r="R19" s="335"/>
      <c r="S19" s="256"/>
      <c r="T19" s="335"/>
      <c r="U19" s="252"/>
      <c r="V19" s="335"/>
      <c r="W19" s="252"/>
      <c r="X19" s="43"/>
      <c r="Y19" s="1"/>
      <c r="Z19" s="38" t="s">
        <v>63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7.25" customHeight="1" x14ac:dyDescent="0.25">
      <c r="A20" s="68" t="s">
        <v>110</v>
      </c>
      <c r="B20" s="168" t="str">
        <f t="shared" si="1"/>
        <v/>
      </c>
      <c r="C20" s="168" t="str">
        <f t="shared" si="0"/>
        <v/>
      </c>
      <c r="D20" s="131">
        <f t="shared" si="3"/>
        <v>0</v>
      </c>
      <c r="E20" s="337"/>
      <c r="F20" s="335"/>
      <c r="G20" s="336"/>
      <c r="H20" s="337"/>
      <c r="I20" s="335"/>
      <c r="J20" s="336"/>
      <c r="K20" s="335"/>
      <c r="L20" s="335"/>
      <c r="M20" s="336"/>
      <c r="N20" s="337"/>
      <c r="O20" s="252"/>
      <c r="P20" s="335"/>
      <c r="Q20" s="252"/>
      <c r="R20" s="335"/>
      <c r="S20" s="256"/>
      <c r="T20" s="335"/>
      <c r="U20" s="252"/>
      <c r="V20" s="335"/>
      <c r="W20" s="252"/>
      <c r="X20" s="43"/>
      <c r="Y20" s="1"/>
      <c r="Z20" s="38" t="s">
        <v>64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7.25" customHeight="1" x14ac:dyDescent="0.25">
      <c r="A21" s="68" t="s">
        <v>110</v>
      </c>
      <c r="B21" s="168" t="str">
        <f t="shared" si="1"/>
        <v/>
      </c>
      <c r="C21" s="168" t="str">
        <f>IF(D21=0,"",IF(OR(LEFT(A21,3)="bit",LEFT(A21,3)=""),"",VALUE(LEFT(A21,3))))</f>
        <v/>
      </c>
      <c r="D21" s="131">
        <f>IF(SUM(E21:W21)+SUM(E44:N44)=0,0,1)</f>
        <v>0</v>
      </c>
      <c r="E21" s="337"/>
      <c r="F21" s="335"/>
      <c r="G21" s="336"/>
      <c r="H21" s="337"/>
      <c r="I21" s="335"/>
      <c r="J21" s="336"/>
      <c r="K21" s="335"/>
      <c r="L21" s="335"/>
      <c r="M21" s="336"/>
      <c r="N21" s="337"/>
      <c r="O21" s="252"/>
      <c r="P21" s="335"/>
      <c r="Q21" s="252"/>
      <c r="R21" s="335"/>
      <c r="S21" s="256"/>
      <c r="T21" s="335"/>
      <c r="U21" s="252"/>
      <c r="V21" s="335"/>
      <c r="W21" s="252"/>
      <c r="X21" s="43"/>
      <c r="Y21" s="1"/>
      <c r="Z21" s="38" t="s">
        <v>65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7.25" customHeight="1" x14ac:dyDescent="0.25">
      <c r="A22" s="68" t="s">
        <v>110</v>
      </c>
      <c r="B22" s="168" t="str">
        <f t="shared" si="1"/>
        <v/>
      </c>
      <c r="C22" s="168" t="str">
        <f t="shared" ref="C22:C24" si="4">IF(D22=0,"",IF(OR(LEFT(A22,3)="bit",LEFT(A22,3)=""),"",VALUE(LEFT(A22,3))))</f>
        <v/>
      </c>
      <c r="D22" s="131">
        <f t="shared" si="3"/>
        <v>0</v>
      </c>
      <c r="E22" s="337"/>
      <c r="F22" s="335"/>
      <c r="G22" s="336"/>
      <c r="H22" s="337"/>
      <c r="I22" s="335"/>
      <c r="J22" s="336"/>
      <c r="K22" s="335"/>
      <c r="L22" s="335"/>
      <c r="M22" s="336"/>
      <c r="N22" s="337"/>
      <c r="O22" s="252"/>
      <c r="P22" s="335"/>
      <c r="Q22" s="252"/>
      <c r="R22" s="335"/>
      <c r="S22" s="256"/>
      <c r="T22" s="335"/>
      <c r="U22" s="252"/>
      <c r="V22" s="335"/>
      <c r="W22" s="252"/>
      <c r="X22" s="43"/>
      <c r="Y22" s="1"/>
      <c r="Z22" s="38" t="s">
        <v>66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7.25" customHeight="1" x14ac:dyDescent="0.25">
      <c r="A23" s="69" t="s">
        <v>110</v>
      </c>
      <c r="B23" s="169" t="str">
        <f t="shared" si="1"/>
        <v/>
      </c>
      <c r="C23" s="169" t="str">
        <f t="shared" si="4"/>
        <v/>
      </c>
      <c r="D23" s="132">
        <f t="shared" si="3"/>
        <v>0</v>
      </c>
      <c r="E23" s="338"/>
      <c r="F23" s="339"/>
      <c r="G23" s="340"/>
      <c r="H23" s="338"/>
      <c r="I23" s="339"/>
      <c r="J23" s="340"/>
      <c r="K23" s="339"/>
      <c r="L23" s="339"/>
      <c r="M23" s="340"/>
      <c r="N23" s="338"/>
      <c r="O23" s="253"/>
      <c r="P23" s="339"/>
      <c r="Q23" s="253"/>
      <c r="R23" s="339"/>
      <c r="S23" s="257"/>
      <c r="T23" s="339"/>
      <c r="U23" s="253"/>
      <c r="V23" s="339"/>
      <c r="W23" s="253"/>
      <c r="X23" s="43"/>
      <c r="Y23" s="1"/>
      <c r="Z23" s="38" t="s">
        <v>67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7.25" customHeight="1" x14ac:dyDescent="0.25">
      <c r="A24" s="70" t="s">
        <v>110</v>
      </c>
      <c r="B24" s="170" t="str">
        <f t="shared" si="1"/>
        <v/>
      </c>
      <c r="C24" s="170" t="str">
        <f t="shared" si="4"/>
        <v/>
      </c>
      <c r="D24" s="133">
        <f>IF(SUM(E24:W24)+SUM(E47:N47)=0,0,1)</f>
        <v>0</v>
      </c>
      <c r="E24" s="341"/>
      <c r="F24" s="342"/>
      <c r="G24" s="343"/>
      <c r="H24" s="341"/>
      <c r="I24" s="342"/>
      <c r="J24" s="343"/>
      <c r="K24" s="342"/>
      <c r="L24" s="342"/>
      <c r="M24" s="343"/>
      <c r="N24" s="341"/>
      <c r="O24" s="254"/>
      <c r="P24" s="342"/>
      <c r="Q24" s="254"/>
      <c r="R24" s="342"/>
      <c r="S24" s="258"/>
      <c r="T24" s="342"/>
      <c r="U24" s="254"/>
      <c r="V24" s="342"/>
      <c r="W24" s="254"/>
      <c r="X24" s="43"/>
      <c r="Y24" s="1"/>
      <c r="Z24" s="38" t="s">
        <v>68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s="4" customFormat="1" ht="17.25" customHeight="1" x14ac:dyDescent="0.3">
      <c r="A25" s="31" t="s">
        <v>11</v>
      </c>
      <c r="B25" s="32"/>
      <c r="C25" s="171">
        <f>COUNT(C11:C24)</f>
        <v>0</v>
      </c>
      <c r="D25" s="150">
        <f>SUM(D11:D24)</f>
        <v>0</v>
      </c>
      <c r="E25" s="283">
        <f>SUM(E11:E24)</f>
        <v>0</v>
      </c>
      <c r="F25" s="283">
        <f>SUM(F11:F24)</f>
        <v>0</v>
      </c>
      <c r="G25" s="284">
        <f t="shared" ref="G25:S25" si="5">SUM(G11:G24)</f>
        <v>0</v>
      </c>
      <c r="H25" s="283">
        <f>SUM(H11:H24)</f>
        <v>0</v>
      </c>
      <c r="I25" s="283">
        <f t="shared" ref="I25:J25" si="6">SUM(I11:I24)</f>
        <v>0</v>
      </c>
      <c r="J25" s="285">
        <f t="shared" si="6"/>
        <v>0</v>
      </c>
      <c r="K25" s="286">
        <f>SUM(K11:K24)</f>
        <v>0</v>
      </c>
      <c r="L25" s="283">
        <f t="shared" si="5"/>
        <v>0</v>
      </c>
      <c r="M25" s="283">
        <f t="shared" si="5"/>
        <v>0</v>
      </c>
      <c r="N25" s="286">
        <f t="shared" si="5"/>
        <v>0</v>
      </c>
      <c r="O25" s="287">
        <f t="shared" si="5"/>
        <v>0</v>
      </c>
      <c r="P25" s="283">
        <f t="shared" si="5"/>
        <v>0</v>
      </c>
      <c r="Q25" s="287">
        <f t="shared" si="5"/>
        <v>0</v>
      </c>
      <c r="R25" s="283">
        <f t="shared" si="5"/>
        <v>0</v>
      </c>
      <c r="S25" s="35">
        <f t="shared" si="5"/>
        <v>0</v>
      </c>
      <c r="T25" s="283">
        <f t="shared" ref="T25" si="7">SUM(T11:T24)</f>
        <v>0</v>
      </c>
      <c r="U25" s="287">
        <f t="shared" ref="U25" si="8">SUM(U11:U24)</f>
        <v>0</v>
      </c>
      <c r="V25" s="283">
        <f t="shared" ref="V25" si="9">SUM(V11:V24)</f>
        <v>0</v>
      </c>
      <c r="W25" s="287">
        <f t="shared" ref="W25" si="10">SUM(W11:W24)</f>
        <v>0</v>
      </c>
      <c r="X25" s="44"/>
      <c r="Y25" s="39"/>
      <c r="Z25" s="38" t="s">
        <v>69</v>
      </c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6.149999999999999" customHeight="1" thickBot="1" x14ac:dyDescent="0.3">
      <c r="Y26" s="1"/>
      <c r="Z26" s="38" t="s">
        <v>70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5" customHeight="1" x14ac:dyDescent="0.25">
      <c r="A27" s="7" t="s">
        <v>0</v>
      </c>
      <c r="B27" s="117"/>
      <c r="C27" s="117"/>
      <c r="D27" s="127"/>
      <c r="E27" s="376" t="s">
        <v>157</v>
      </c>
      <c r="F27" s="380"/>
      <c r="G27" s="376" t="s">
        <v>40</v>
      </c>
      <c r="H27" s="377"/>
      <c r="I27" s="377"/>
      <c r="J27" s="377"/>
      <c r="K27" s="377"/>
      <c r="L27" s="377"/>
      <c r="M27" s="377"/>
      <c r="N27" s="380"/>
      <c r="P27" s="86" t="str">
        <f>"Personalstand zum 31. Dezember "&amp;Jahr</f>
        <v>Personalstand zum 31. Dezember 2025</v>
      </c>
      <c r="Q27" s="87"/>
      <c r="R27" s="87"/>
      <c r="S27" s="234" t="s">
        <v>183</v>
      </c>
      <c r="T27" s="234"/>
      <c r="U27" s="88"/>
      <c r="V27" s="99"/>
      <c r="W27" s="99"/>
      <c r="X27" s="99"/>
      <c r="Y27" s="1"/>
      <c r="Z27" s="38" t="s">
        <v>71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5" customHeight="1" x14ac:dyDescent="0.25">
      <c r="A28" s="8" t="s">
        <v>1</v>
      </c>
      <c r="B28" s="30"/>
      <c r="C28" s="30"/>
      <c r="D28" s="128"/>
      <c r="E28" s="386" t="s">
        <v>159</v>
      </c>
      <c r="F28" s="387"/>
      <c r="G28" s="386" t="s">
        <v>34</v>
      </c>
      <c r="H28" s="388"/>
      <c r="I28" s="388"/>
      <c r="J28" s="388"/>
      <c r="K28" s="388"/>
      <c r="L28" s="388"/>
      <c r="M28" s="388"/>
      <c r="N28" s="387"/>
      <c r="P28" s="366" t="s">
        <v>161</v>
      </c>
      <c r="Q28" s="367"/>
      <c r="R28" s="368"/>
      <c r="S28" s="54"/>
      <c r="T28" s="54"/>
      <c r="U28" s="55" t="s">
        <v>111</v>
      </c>
      <c r="V28" s="98"/>
      <c r="W28" s="98"/>
      <c r="X28" s="98"/>
      <c r="Y28" s="1"/>
      <c r="Z28" s="38" t="s">
        <v>72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5" customHeight="1" x14ac:dyDescent="0.25">
      <c r="A29" s="8" t="s">
        <v>9</v>
      </c>
      <c r="B29" s="30"/>
      <c r="C29" s="30"/>
      <c r="D29" s="128"/>
      <c r="E29" s="373" t="s">
        <v>160</v>
      </c>
      <c r="F29" s="375"/>
      <c r="G29" s="373" t="s">
        <v>35</v>
      </c>
      <c r="H29" s="374"/>
      <c r="I29" s="374"/>
      <c r="J29" s="374"/>
      <c r="K29" s="374"/>
      <c r="L29" s="374"/>
      <c r="M29" s="374"/>
      <c r="N29" s="375"/>
      <c r="P29" s="369" t="s">
        <v>162</v>
      </c>
      <c r="Q29" s="370"/>
      <c r="R29" s="371"/>
      <c r="S29" s="56"/>
      <c r="T29" s="56"/>
      <c r="U29" s="57"/>
      <c r="V29" s="98"/>
      <c r="W29" s="98"/>
      <c r="X29" s="98"/>
      <c r="Y29" s="1"/>
      <c r="Z29" s="38" t="s">
        <v>73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5" customHeight="1" x14ac:dyDescent="0.25">
      <c r="A30" s="8" t="s">
        <v>10</v>
      </c>
      <c r="B30" s="30"/>
      <c r="C30" s="30"/>
      <c r="D30" s="128"/>
      <c r="E30" s="383" t="s">
        <v>5</v>
      </c>
      <c r="F30" s="384"/>
      <c r="G30" s="9" t="s">
        <v>3</v>
      </c>
      <c r="H30" s="382" t="s">
        <v>4</v>
      </c>
      <c r="I30" s="385"/>
      <c r="J30" s="385"/>
      <c r="K30" s="385"/>
      <c r="L30" s="385"/>
      <c r="M30" s="381"/>
      <c r="N30" s="25" t="s">
        <v>5</v>
      </c>
      <c r="P30" s="59" t="s">
        <v>41</v>
      </c>
      <c r="Q30" s="60" t="s">
        <v>42</v>
      </c>
      <c r="R30" s="61" t="s">
        <v>31</v>
      </c>
      <c r="S30" s="58" t="s">
        <v>30</v>
      </c>
      <c r="T30" s="58" t="s">
        <v>112</v>
      </c>
      <c r="U30" s="57" t="s">
        <v>11</v>
      </c>
      <c r="V30" s="98"/>
      <c r="W30" s="98"/>
      <c r="X30" s="98"/>
      <c r="Y30" s="1"/>
      <c r="Z30" s="38" t="s">
        <v>74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5" customHeight="1" x14ac:dyDescent="0.25">
      <c r="A31" s="10" t="s">
        <v>37</v>
      </c>
      <c r="B31" s="118"/>
      <c r="C31" s="118"/>
      <c r="D31" s="129"/>
      <c r="E31" s="13"/>
      <c r="F31" s="25"/>
      <c r="G31" s="11"/>
      <c r="H31" s="12" t="s">
        <v>13</v>
      </c>
      <c r="I31" s="12" t="s">
        <v>32</v>
      </c>
      <c r="J31" s="12" t="s">
        <v>14</v>
      </c>
      <c r="K31" s="12" t="s">
        <v>15</v>
      </c>
      <c r="L31" s="13" t="s">
        <v>33</v>
      </c>
      <c r="M31" s="13" t="s">
        <v>16</v>
      </c>
      <c r="N31" s="93"/>
      <c r="P31" s="59" t="s">
        <v>43</v>
      </c>
      <c r="Q31" s="60" t="s">
        <v>44</v>
      </c>
      <c r="R31" s="61" t="s">
        <v>28</v>
      </c>
      <c r="S31" s="58" t="s">
        <v>112</v>
      </c>
      <c r="T31" s="58" t="s">
        <v>25</v>
      </c>
      <c r="U31" s="57" t="s">
        <v>113</v>
      </c>
      <c r="V31" s="98"/>
      <c r="W31" s="98"/>
      <c r="X31" s="98"/>
      <c r="Y31" s="1"/>
      <c r="Z31" s="38" t="s">
        <v>75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5" customHeight="1" x14ac:dyDescent="0.25">
      <c r="A32" s="10" t="s">
        <v>38</v>
      </c>
      <c r="B32" s="118"/>
      <c r="C32" s="118"/>
      <c r="D32" s="129"/>
      <c r="E32" s="13" t="s">
        <v>2</v>
      </c>
      <c r="F32" s="25" t="s">
        <v>7</v>
      </c>
      <c r="G32" s="9" t="s">
        <v>12</v>
      </c>
      <c r="H32" s="13" t="s">
        <v>12</v>
      </c>
      <c r="I32" s="13" t="s">
        <v>12</v>
      </c>
      <c r="J32" s="13" t="s">
        <v>12</v>
      </c>
      <c r="K32" s="13" t="s">
        <v>12</v>
      </c>
      <c r="L32" s="13" t="s">
        <v>12</v>
      </c>
      <c r="M32" s="13" t="s">
        <v>12</v>
      </c>
      <c r="N32" s="25" t="s">
        <v>12</v>
      </c>
      <c r="P32" s="62"/>
      <c r="Q32" s="63" t="s">
        <v>29</v>
      </c>
      <c r="R32" s="64"/>
      <c r="S32" s="65"/>
      <c r="T32" s="65" t="s">
        <v>27</v>
      </c>
      <c r="U32" s="57" t="s">
        <v>112</v>
      </c>
      <c r="V32" s="98"/>
      <c r="W32" s="98"/>
      <c r="X32" s="98"/>
      <c r="Y32" s="1"/>
      <c r="Z32" s="38" t="s">
        <v>76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5" customHeight="1" x14ac:dyDescent="0.25">
      <c r="A33" s="14">
        <v>1</v>
      </c>
      <c r="B33" s="160"/>
      <c r="C33" s="160"/>
      <c r="D33" s="113"/>
      <c r="E33" s="26">
        <v>21</v>
      </c>
      <c r="F33" s="27">
        <v>22</v>
      </c>
      <c r="G33" s="15">
        <v>25</v>
      </c>
      <c r="H33" s="16">
        <v>31</v>
      </c>
      <c r="I33" s="16">
        <v>32</v>
      </c>
      <c r="J33" s="16">
        <v>33</v>
      </c>
      <c r="K33" s="16">
        <v>34</v>
      </c>
      <c r="L33" s="16">
        <v>35</v>
      </c>
      <c r="M33" s="16">
        <v>36</v>
      </c>
      <c r="N33" s="27">
        <v>37</v>
      </c>
      <c r="P33" s="81" t="s">
        <v>26</v>
      </c>
      <c r="Q33" s="82"/>
      <c r="R33" s="83"/>
      <c r="S33" s="84"/>
      <c r="T33" s="84"/>
      <c r="U33" s="85"/>
      <c r="V33" s="98"/>
      <c r="W33" s="98"/>
      <c r="X33" s="98"/>
      <c r="Y33" s="1"/>
      <c r="Z33" s="38" t="s">
        <v>77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7.25" customHeight="1" thickBot="1" x14ac:dyDescent="0.3">
      <c r="A34" s="166" t="str">
        <f>IF(A11="bitte klicken und wählen","oben auswählen",A11)</f>
        <v>oben auswählen</v>
      </c>
      <c r="B34" s="121"/>
      <c r="C34" s="121"/>
      <c r="D34" s="135"/>
      <c r="E34" s="331"/>
      <c r="F34" s="255"/>
      <c r="G34" s="259"/>
      <c r="H34" s="251"/>
      <c r="I34" s="330"/>
      <c r="J34" s="251"/>
      <c r="K34" s="251"/>
      <c r="L34" s="260"/>
      <c r="M34" s="260"/>
      <c r="N34" s="261"/>
      <c r="O34" s="89"/>
      <c r="P34" s="298"/>
      <c r="Q34" s="299"/>
      <c r="R34" s="300"/>
      <c r="S34" s="301"/>
      <c r="T34" s="301"/>
      <c r="U34" s="302">
        <f>SUM(P34:T34)</f>
        <v>0</v>
      </c>
      <c r="V34" s="100"/>
      <c r="W34" s="100"/>
      <c r="X34" s="100"/>
      <c r="Y34" s="1"/>
      <c r="Z34" s="38" t="s">
        <v>78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7.25" customHeight="1" x14ac:dyDescent="0.25">
      <c r="A35" s="28" t="str">
        <f>IF(A12="bitte klicken und wählen","oben auswählen",A12)</f>
        <v>oben auswählen</v>
      </c>
      <c r="B35" s="122"/>
      <c r="C35" s="122"/>
      <c r="D35" s="136"/>
      <c r="E35" s="337"/>
      <c r="F35" s="256"/>
      <c r="G35" s="262"/>
      <c r="H35" s="252"/>
      <c r="I35" s="252"/>
      <c r="J35" s="252"/>
      <c r="K35" s="252"/>
      <c r="L35" s="263"/>
      <c r="M35" s="263"/>
      <c r="N35" s="264"/>
      <c r="O35" s="100"/>
      <c r="P35" s="74"/>
      <c r="Q35" s="74"/>
      <c r="R35" s="74"/>
      <c r="S35" s="74"/>
      <c r="Y35" s="1"/>
      <c r="Z35" s="38" t="s">
        <v>79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7.25" customHeight="1" x14ac:dyDescent="0.25">
      <c r="A36" s="28" t="str">
        <f t="shared" ref="A36:A46" si="11">IF(A13="bitte klicken und wählen","oben auswählen",A13)</f>
        <v>oben auswählen</v>
      </c>
      <c r="B36" s="122"/>
      <c r="C36" s="122"/>
      <c r="D36" s="136"/>
      <c r="E36" s="337"/>
      <c r="F36" s="256"/>
      <c r="G36" s="262"/>
      <c r="H36" s="252"/>
      <c r="I36" s="252"/>
      <c r="J36" s="252"/>
      <c r="K36" s="252"/>
      <c r="L36" s="263"/>
      <c r="M36" s="263"/>
      <c r="N36" s="264"/>
      <c r="O36" s="66"/>
      <c r="P36" s="66"/>
      <c r="Q36" s="66"/>
      <c r="R36" s="66"/>
      <c r="S36" s="67"/>
      <c r="Y36" s="1"/>
      <c r="Z36" s="38" t="s">
        <v>80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7.25" customHeight="1" x14ac:dyDescent="0.25">
      <c r="A37" s="28" t="str">
        <f t="shared" si="11"/>
        <v>oben auswählen</v>
      </c>
      <c r="B37" s="122"/>
      <c r="C37" s="122"/>
      <c r="D37" s="136"/>
      <c r="E37" s="337"/>
      <c r="F37" s="256"/>
      <c r="G37" s="262"/>
      <c r="H37" s="252"/>
      <c r="I37" s="252"/>
      <c r="J37" s="252"/>
      <c r="K37" s="252"/>
      <c r="L37" s="263"/>
      <c r="M37" s="263"/>
      <c r="N37" s="264"/>
      <c r="O37" s="76"/>
      <c r="P37" s="75" t="s">
        <v>47</v>
      </c>
      <c r="Q37" s="76"/>
      <c r="R37" s="76"/>
      <c r="S37" s="76"/>
      <c r="Y37" s="1"/>
      <c r="Z37" s="38" t="s">
        <v>81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7.25" customHeight="1" x14ac:dyDescent="0.25">
      <c r="A38" s="28" t="str">
        <f t="shared" si="11"/>
        <v>oben auswählen</v>
      </c>
      <c r="B38" s="122"/>
      <c r="C38" s="122"/>
      <c r="D38" s="136"/>
      <c r="E38" s="337"/>
      <c r="F38" s="256"/>
      <c r="G38" s="262"/>
      <c r="H38" s="252"/>
      <c r="I38" s="252"/>
      <c r="J38" s="252"/>
      <c r="K38" s="252"/>
      <c r="L38" s="263"/>
      <c r="M38" s="263"/>
      <c r="N38" s="264"/>
      <c r="O38" s="76"/>
      <c r="P38" s="77" t="s">
        <v>177</v>
      </c>
      <c r="Q38" s="76"/>
      <c r="R38" s="76"/>
      <c r="S38" s="76"/>
      <c r="T38" s="76"/>
      <c r="U38" s="76"/>
      <c r="V38" s="76"/>
      <c r="W38" s="76"/>
      <c r="X38" s="76"/>
      <c r="Y38" s="1"/>
      <c r="Z38" s="38" t="s">
        <v>82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7.25" customHeight="1" x14ac:dyDescent="0.25">
      <c r="A39" s="28" t="str">
        <f t="shared" si="11"/>
        <v>oben auswählen</v>
      </c>
      <c r="B39" s="122"/>
      <c r="C39" s="122"/>
      <c r="D39" s="136"/>
      <c r="E39" s="337"/>
      <c r="F39" s="256"/>
      <c r="G39" s="262"/>
      <c r="H39" s="252"/>
      <c r="I39" s="252"/>
      <c r="J39" s="252"/>
      <c r="K39" s="252"/>
      <c r="L39" s="263"/>
      <c r="M39" s="263"/>
      <c r="N39" s="264"/>
      <c r="O39" s="76"/>
      <c r="P39" s="77" t="s">
        <v>48</v>
      </c>
      <c r="Q39" s="76"/>
      <c r="R39" s="76"/>
      <c r="S39" s="76"/>
      <c r="T39" s="76"/>
      <c r="U39" s="76"/>
      <c r="V39" s="76"/>
      <c r="W39" s="76"/>
      <c r="X39" s="76"/>
      <c r="Y39" s="1"/>
      <c r="Z39" s="38" t="s">
        <v>83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7.25" customHeight="1" x14ac:dyDescent="0.25">
      <c r="A40" s="28" t="str">
        <f t="shared" si="11"/>
        <v>oben auswählen</v>
      </c>
      <c r="B40" s="122"/>
      <c r="C40" s="122"/>
      <c r="D40" s="136"/>
      <c r="E40" s="337"/>
      <c r="F40" s="256"/>
      <c r="G40" s="262"/>
      <c r="H40" s="252"/>
      <c r="I40" s="252"/>
      <c r="J40" s="252"/>
      <c r="K40" s="252"/>
      <c r="L40" s="263"/>
      <c r="M40" s="263"/>
      <c r="N40" s="264"/>
      <c r="O40" s="78"/>
      <c r="P40" s="79" t="s">
        <v>116</v>
      </c>
      <c r="Q40" s="78"/>
      <c r="R40" s="78"/>
      <c r="S40" s="78"/>
      <c r="T40" s="76"/>
      <c r="U40" s="76"/>
      <c r="V40" s="76"/>
      <c r="W40" s="76"/>
      <c r="X40" s="76"/>
      <c r="Y40" s="1"/>
      <c r="Z40" s="38" t="s">
        <v>84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7.25" customHeight="1" x14ac:dyDescent="0.25">
      <c r="A41" s="28" t="str">
        <f t="shared" si="11"/>
        <v>oben auswählen</v>
      </c>
      <c r="B41" s="122"/>
      <c r="C41" s="122"/>
      <c r="D41" s="136"/>
      <c r="E41" s="337"/>
      <c r="F41" s="256"/>
      <c r="G41" s="262"/>
      <c r="H41" s="252"/>
      <c r="I41" s="252"/>
      <c r="J41" s="252"/>
      <c r="K41" s="252"/>
      <c r="L41" s="263"/>
      <c r="M41" s="263"/>
      <c r="N41" s="264"/>
      <c r="O41" s="79"/>
      <c r="P41" s="79" t="s">
        <v>114</v>
      </c>
      <c r="Q41" s="79"/>
      <c r="R41" s="79"/>
      <c r="S41" s="79"/>
      <c r="T41" s="78"/>
      <c r="U41" s="78"/>
      <c r="V41" s="78"/>
      <c r="W41" s="78"/>
      <c r="X41" s="78"/>
      <c r="Y41" s="1"/>
      <c r="Z41" s="38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7.25" customHeight="1" x14ac:dyDescent="0.25">
      <c r="A42" s="28" t="str">
        <f t="shared" si="11"/>
        <v>oben auswählen</v>
      </c>
      <c r="B42" s="122"/>
      <c r="C42" s="122"/>
      <c r="D42" s="136"/>
      <c r="E42" s="337"/>
      <c r="F42" s="256"/>
      <c r="G42" s="262"/>
      <c r="H42" s="252"/>
      <c r="I42" s="252"/>
      <c r="J42" s="252"/>
      <c r="K42" s="252"/>
      <c r="L42" s="263"/>
      <c r="M42" s="263"/>
      <c r="N42" s="264"/>
      <c r="O42" s="79"/>
      <c r="P42" s="79" t="s">
        <v>115</v>
      </c>
      <c r="S42" s="80" t="s">
        <v>49</v>
      </c>
      <c r="T42" s="80"/>
      <c r="U42" s="80"/>
      <c r="V42" s="101"/>
      <c r="W42" s="101"/>
      <c r="X42" s="217"/>
      <c r="Y42" s="1"/>
      <c r="Z42" s="38" t="s">
        <v>85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7.25" customHeight="1" x14ac:dyDescent="0.25">
      <c r="A43" s="28" t="str">
        <f t="shared" si="11"/>
        <v>oben auswählen</v>
      </c>
      <c r="B43" s="122"/>
      <c r="C43" s="122"/>
      <c r="D43" s="136"/>
      <c r="E43" s="337"/>
      <c r="F43" s="256"/>
      <c r="G43" s="262"/>
      <c r="H43" s="252"/>
      <c r="I43" s="252"/>
      <c r="J43" s="252"/>
      <c r="K43" s="252"/>
      <c r="L43" s="263"/>
      <c r="M43" s="263"/>
      <c r="N43" s="264"/>
      <c r="O43" s="79"/>
      <c r="P43" s="79" t="s">
        <v>180</v>
      </c>
      <c r="Q43" s="79"/>
      <c r="R43" s="79"/>
      <c r="S43" s="217"/>
      <c r="T43" s="217"/>
      <c r="U43" s="217"/>
      <c r="V43" s="217"/>
      <c r="W43" s="217"/>
      <c r="X43" s="217"/>
      <c r="Y43" s="1"/>
      <c r="Z43" s="38" t="s">
        <v>86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7.25" customHeight="1" x14ac:dyDescent="0.25">
      <c r="A44" s="28" t="str">
        <f t="shared" si="11"/>
        <v>oben auswählen</v>
      </c>
      <c r="B44" s="122"/>
      <c r="C44" s="122"/>
      <c r="D44" s="136"/>
      <c r="E44" s="337"/>
      <c r="F44" s="256"/>
      <c r="G44" s="262"/>
      <c r="H44" s="252"/>
      <c r="I44" s="252"/>
      <c r="J44" s="252"/>
      <c r="K44" s="252"/>
      <c r="L44" s="263"/>
      <c r="M44" s="263"/>
      <c r="N44" s="264"/>
      <c r="O44" s="79"/>
      <c r="P44" s="79" t="s">
        <v>181</v>
      </c>
      <c r="Q44" s="79"/>
      <c r="R44" s="79"/>
      <c r="S44" s="79"/>
      <c r="T44" s="79"/>
      <c r="U44" s="79"/>
      <c r="V44" s="79"/>
      <c r="W44" s="79"/>
      <c r="X44" s="79"/>
      <c r="Y44" s="1"/>
      <c r="Z44" s="38" t="s">
        <v>87</v>
      </c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7.25" customHeight="1" x14ac:dyDescent="0.25">
      <c r="A45" s="28" t="str">
        <f t="shared" si="11"/>
        <v>oben auswählen</v>
      </c>
      <c r="B45" s="122"/>
      <c r="C45" s="122"/>
      <c r="D45" s="136"/>
      <c r="E45" s="337"/>
      <c r="F45" s="256"/>
      <c r="G45" s="262"/>
      <c r="H45" s="252"/>
      <c r="I45" s="252"/>
      <c r="J45" s="252"/>
      <c r="K45" s="252"/>
      <c r="L45" s="263"/>
      <c r="M45" s="263"/>
      <c r="N45" s="264"/>
      <c r="P45" s="79" t="s">
        <v>117</v>
      </c>
      <c r="T45" s="79"/>
      <c r="U45" s="79"/>
      <c r="V45" s="79"/>
      <c r="W45" s="79"/>
      <c r="X45" s="79"/>
      <c r="Y45" s="1"/>
      <c r="Z45" s="38" t="s">
        <v>88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7.25" customHeight="1" x14ac:dyDescent="0.3">
      <c r="A46" s="28" t="str">
        <f t="shared" si="11"/>
        <v>oben auswählen</v>
      </c>
      <c r="B46" s="123"/>
      <c r="C46" s="123"/>
      <c r="D46" s="137"/>
      <c r="E46" s="338"/>
      <c r="F46" s="257"/>
      <c r="G46" s="265"/>
      <c r="H46" s="253"/>
      <c r="I46" s="253"/>
      <c r="J46" s="253"/>
      <c r="K46" s="253"/>
      <c r="L46" s="266"/>
      <c r="M46" s="266"/>
      <c r="N46" s="267"/>
      <c r="O46" s="4"/>
      <c r="P46" s="4"/>
      <c r="Q46" s="4"/>
      <c r="R46" s="4"/>
      <c r="S46" s="4"/>
      <c r="Y46" s="1"/>
      <c r="Z46" s="38" t="s">
        <v>89</v>
      </c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s="4" customFormat="1" ht="17.25" customHeight="1" x14ac:dyDescent="0.3">
      <c r="A47" s="29" t="str">
        <f>IF(A24="bitte klicken und wählen","oben auswählen",A24)</f>
        <v>oben auswählen</v>
      </c>
      <c r="B47" s="124"/>
      <c r="C47" s="124"/>
      <c r="D47" s="138"/>
      <c r="E47" s="341"/>
      <c r="F47" s="258"/>
      <c r="G47" s="268"/>
      <c r="H47" s="254"/>
      <c r="I47" s="254"/>
      <c r="J47" s="254"/>
      <c r="K47" s="254"/>
      <c r="L47" s="269"/>
      <c r="M47" s="269"/>
      <c r="N47" s="258"/>
      <c r="O47" s="3"/>
      <c r="P47" s="75" t="s">
        <v>174</v>
      </c>
      <c r="Q47" s="3"/>
      <c r="R47" s="218"/>
      <c r="S47" s="218"/>
      <c r="T47" s="219"/>
      <c r="U47" s="219"/>
      <c r="V47" s="219"/>
      <c r="W47" s="219"/>
      <c r="Y47" s="39"/>
      <c r="Z47" s="38" t="s">
        <v>90</v>
      </c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6.5" customHeight="1" x14ac:dyDescent="0.25">
      <c r="A48" s="31" t="s">
        <v>11</v>
      </c>
      <c r="B48" s="32"/>
      <c r="C48" s="32"/>
      <c r="D48" s="134"/>
      <c r="E48" s="283">
        <f>SUM(E34:E47)</f>
        <v>0</v>
      </c>
      <c r="F48" s="35">
        <f>SUM(F34:F47)</f>
        <v>0</v>
      </c>
      <c r="G48" s="33">
        <f>SUM(G34:G47)</f>
        <v>0</v>
      </c>
      <c r="H48" s="34">
        <f t="shared" ref="H48:N48" si="12">SUM(H34:H47)</f>
        <v>0</v>
      </c>
      <c r="I48" s="34">
        <f t="shared" si="12"/>
        <v>0</v>
      </c>
      <c r="J48" s="34">
        <f t="shared" si="12"/>
        <v>0</v>
      </c>
      <c r="K48" s="34">
        <f t="shared" si="12"/>
        <v>0</v>
      </c>
      <c r="L48" s="34">
        <f t="shared" si="12"/>
        <v>0</v>
      </c>
      <c r="M48" s="34">
        <f t="shared" si="12"/>
        <v>0</v>
      </c>
      <c r="N48" s="35">
        <f t="shared" si="12"/>
        <v>0</v>
      </c>
      <c r="O48" s="5"/>
      <c r="P48" s="5"/>
      <c r="Q48" s="5"/>
      <c r="R48" s="5"/>
      <c r="S48" s="5"/>
      <c r="Y48" s="1"/>
      <c r="Z48" s="38" t="s">
        <v>91</v>
      </c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7.25" customHeight="1" x14ac:dyDescent="0.25">
      <c r="U49" s="5"/>
      <c r="V49" s="5"/>
      <c r="W49" s="5"/>
      <c r="X49" s="5"/>
      <c r="Y49" s="1"/>
      <c r="Z49" s="38" t="s">
        <v>92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7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1"/>
      <c r="Z50" s="38" t="s">
        <v>93</v>
      </c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1"/>
      <c r="Z51" s="38" t="s">
        <v>94</v>
      </c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7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41"/>
      <c r="V52" s="41"/>
      <c r="W52" s="41"/>
      <c r="X52" s="41"/>
      <c r="Y52" s="1"/>
      <c r="Z52" s="38" t="s">
        <v>95</v>
      </c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7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38" t="s">
        <v>96</v>
      </c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7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38" t="s">
        <v>97</v>
      </c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7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38" t="s">
        <v>98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7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38" t="s">
        <v>99</v>
      </c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7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38" t="s">
        <v>100</v>
      </c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7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38" t="s">
        <v>101</v>
      </c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7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38" t="s">
        <v>102</v>
      </c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7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38" t="s">
        <v>103</v>
      </c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7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38" t="s">
        <v>104</v>
      </c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7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38" t="s">
        <v>105</v>
      </c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7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38" t="s">
        <v>106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7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38" t="s">
        <v>107</v>
      </c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7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38" t="s">
        <v>108</v>
      </c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7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40" t="s">
        <v>109</v>
      </c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36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6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6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6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6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6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6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6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6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6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6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6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6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6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6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6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6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6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6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6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6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6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41"/>
      <c r="P92" s="41"/>
      <c r="Q92" s="41"/>
      <c r="R92" s="41"/>
      <c r="S92" s="41"/>
      <c r="T92" s="41"/>
      <c r="U92" s="1"/>
      <c r="V92" s="1"/>
      <c r="W92" s="1"/>
      <c r="X92" s="1"/>
      <c r="Y92" s="1"/>
      <c r="Z92" s="36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</sheetData>
  <sheetProtection algorithmName="SHA-512" hashValue="cgzvB6Z/jHLOXC4Tw2lFl4g7tuKON5BCYFWMl0SqD8bZfDr568A1/WchqW5/ue5zaYElxC0/u8ddpl4UvqcEUA==" saltValue="lvaOPy4wP0/JW5ZREc/RZw==" spinCount="100000" sheet="1" formatColumns="0" formatRows="0" selectLockedCells="1"/>
  <mergeCells count="29">
    <mergeCell ref="E5:G5"/>
    <mergeCell ref="E6:G6"/>
    <mergeCell ref="K5:M5"/>
    <mergeCell ref="K6:M6"/>
    <mergeCell ref="H5:J5"/>
    <mergeCell ref="H6:J6"/>
    <mergeCell ref="E30:F30"/>
    <mergeCell ref="H30:M30"/>
    <mergeCell ref="E27:F27"/>
    <mergeCell ref="E28:F28"/>
    <mergeCell ref="E29:F29"/>
    <mergeCell ref="G29:N29"/>
    <mergeCell ref="G28:N28"/>
    <mergeCell ref="G27:N27"/>
    <mergeCell ref="H1:M1"/>
    <mergeCell ref="H3:M3"/>
    <mergeCell ref="P28:R28"/>
    <mergeCell ref="P29:R29"/>
    <mergeCell ref="O1:P1"/>
    <mergeCell ref="H7:J7"/>
    <mergeCell ref="Q1:W1"/>
    <mergeCell ref="T5:W5"/>
    <mergeCell ref="T7:W7"/>
    <mergeCell ref="N7:S7"/>
    <mergeCell ref="R8:S8"/>
    <mergeCell ref="N5:S5"/>
    <mergeCell ref="N8:O8"/>
    <mergeCell ref="V8:W8"/>
    <mergeCell ref="P8:Q8"/>
  </mergeCells>
  <phoneticPr fontId="5" type="noConversion"/>
  <dataValidations count="4">
    <dataValidation type="list" allowBlank="1" showInputMessage="1" showErrorMessage="1" promptTitle="UVB" sqref="A11:A24" xr:uid="{00000000-0002-0000-0100-000000000000}">
      <formula1>$Z$5:$Z$66</formula1>
    </dataValidation>
    <dataValidation operator="greaterThanOrEqual" allowBlank="1" showInputMessage="1" showErrorMessage="1" errorTitle="Formatfehler" error="Ganze Zahl größer oder gleich null." sqref="E34:E47 E11:N24 P11:P24 R11:R24 T11:T24 V11:V24" xr:uid="{00000000-0002-0000-0100-000001000000}"/>
    <dataValidation operator="greaterThanOrEqual" allowBlank="1" showInputMessage="1" showErrorMessage="1" sqref="F48:N48" xr:uid="{00000000-0002-0000-0100-000002000000}"/>
    <dataValidation operator="greaterThanOrEqual" allowBlank="1" showInputMessage="1" showErrorMessage="1" errorTitle="Formatfehler" error="Dezimalzahl größer oder gleich null." sqref="F34:N47 O11:O24 Q11:Q24 S11:S24 U11:U24 W11:W24" xr:uid="{00000000-0002-0000-0100-000004000000}"/>
  </dataValidations>
  <pageMargins left="0.39370078740157483" right="0.39370078740157483" top="0.39370078740157483" bottom="0" header="0.55118110236220474" footer="0"/>
  <pageSetup paperSize="9" scale="26" orientation="landscape" r:id="rId1"/>
  <headerFooter alignWithMargins="0">
    <oddFooter>&amp;L&amp;F&amp;C&amp;A&amp;RSeite 1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E92"/>
  <sheetViews>
    <sheetView view="pageLayout" zoomScale="80" zoomScaleNormal="100" zoomScalePageLayoutView="80" workbookViewId="0">
      <selection activeCell="E12" sqref="E12"/>
    </sheetView>
  </sheetViews>
  <sheetFormatPr baseColWidth="10" defaultColWidth="9.7265625" defaultRowHeight="12.5" x14ac:dyDescent="0.25"/>
  <cols>
    <col min="1" max="1" width="24.81640625" style="3" customWidth="1"/>
    <col min="2" max="2" width="2.7265625" style="3" hidden="1" customWidth="1"/>
    <col min="3" max="3" width="3.7265625" style="3" hidden="1" customWidth="1"/>
    <col min="4" max="4" width="3.1796875" style="3" hidden="1" customWidth="1"/>
    <col min="5" max="6" width="10.26953125" style="3" customWidth="1"/>
    <col min="7" max="7" width="10.453125" style="3" customWidth="1"/>
    <col min="8" max="9" width="8.7265625" style="3" customWidth="1"/>
    <col min="10" max="10" width="9.1796875" style="3" customWidth="1"/>
    <col min="11" max="13" width="8.7265625" style="3" customWidth="1"/>
    <col min="14" max="14" width="9.26953125" style="3" customWidth="1"/>
    <col min="15" max="15" width="10.26953125" style="3" customWidth="1"/>
    <col min="16" max="16" width="8.81640625" style="3" customWidth="1"/>
    <col min="17" max="17" width="10.26953125" style="3" customWidth="1"/>
    <col min="18" max="18" width="9.26953125" style="3" customWidth="1"/>
    <col min="19" max="19" width="9.7265625" style="3" customWidth="1"/>
    <col min="20" max="20" width="9.1796875" style="3" customWidth="1"/>
    <col min="21" max="21" width="10.26953125" style="3" customWidth="1"/>
    <col min="22" max="22" width="8.7265625" style="3" customWidth="1"/>
    <col min="23" max="23" width="10.26953125" style="3" customWidth="1"/>
    <col min="24" max="24" width="5.1796875" style="3" customWidth="1"/>
    <col min="25" max="25" width="2.26953125" style="3" customWidth="1"/>
    <col min="26" max="26" width="29.7265625" style="3" customWidth="1"/>
    <col min="27" max="27" width="9.7265625" style="6" customWidth="1"/>
    <col min="28" max="16384" width="9.7265625" style="3"/>
  </cols>
  <sheetData>
    <row r="1" spans="1:57" s="48" customFormat="1" ht="16.149999999999999" customHeight="1" x14ac:dyDescent="0.25">
      <c r="A1" s="108" t="str">
        <f>Vorblatt!A1&amp;" "&amp;Vorblatt!A2&amp;":"</f>
        <v>Öffentlich bestellter Vermessungsingenieur:</v>
      </c>
      <c r="B1" s="161"/>
      <c r="C1" s="114"/>
      <c r="D1" s="114"/>
      <c r="E1" s="108"/>
      <c r="F1" s="108"/>
      <c r="G1" s="108"/>
      <c r="H1" s="364" t="str">
        <f>Vorblatt!A3</f>
        <v>Vorname und Nachname in A3 einfügen</v>
      </c>
      <c r="I1" s="364"/>
      <c r="J1" s="364"/>
      <c r="K1" s="364"/>
      <c r="L1" s="364"/>
      <c r="M1" s="364"/>
      <c r="N1" s="109"/>
      <c r="O1" s="372" t="s">
        <v>39</v>
      </c>
      <c r="P1" s="372"/>
      <c r="Q1" s="364" t="str">
        <f>Vorblatt!A4</f>
        <v>Amtssitz in A4 einfügen</v>
      </c>
      <c r="R1" s="364"/>
      <c r="S1" s="364"/>
      <c r="T1" s="364"/>
      <c r="U1" s="364"/>
      <c r="V1" s="364"/>
      <c r="W1" s="364"/>
      <c r="X1" s="109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3.75" customHeight="1" x14ac:dyDescent="0.3">
      <c r="A2" s="4"/>
      <c r="B2" s="4"/>
      <c r="C2" s="4"/>
      <c r="D2" s="4"/>
      <c r="Y2" s="1"/>
      <c r="Z2" s="36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48" customFormat="1" ht="16.149999999999999" customHeight="1" x14ac:dyDescent="0.25">
      <c r="A3" s="108" t="str">
        <f>'Geschäftsbericht 2025'!A3&amp;" (Blatt 2)"</f>
        <v>Geschäftsbericht für das Jahr 2025 (Blatt 2)</v>
      </c>
      <c r="B3" s="161"/>
      <c r="C3" s="114"/>
      <c r="D3" s="114"/>
      <c r="E3" s="108"/>
      <c r="F3" s="108"/>
      <c r="H3" s="365" t="str">
        <f>'Geschäftsbericht 2025'!H3</f>
        <v>Berichtszeitraum 01.01.2025 bis 31.12.2025</v>
      </c>
      <c r="I3" s="365"/>
      <c r="J3" s="365"/>
      <c r="K3" s="365"/>
      <c r="L3" s="365"/>
      <c r="M3" s="365"/>
      <c r="N3" s="163" t="str">
        <f>IF(SUM(B12:B24)&gt;0,"Angabe der uVB fehlt zu Werten in Zeile(n):","")</f>
        <v/>
      </c>
      <c r="P3" s="161"/>
      <c r="Q3" s="161"/>
      <c r="R3" s="161"/>
      <c r="S3" s="164" t="str">
        <f>IF(SUM(B12:B24)&gt;0,TRIM(B12&amp;" "&amp;B13&amp;" "&amp;B14&amp;" "&amp;B15&amp;" "&amp;B16&amp;" "&amp;B17&amp;" "&amp;B18&amp;" "&amp;B19&amp;" "&amp;B20&amp;" "&amp;B21&amp;" "&amp;B22&amp;" "&amp;B23&amp;" "&amp;B24),"")</f>
        <v/>
      </c>
      <c r="T3" s="161"/>
      <c r="U3" s="161"/>
      <c r="V3" s="161"/>
      <c r="W3" s="109"/>
      <c r="X3" s="50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ht="4.5" customHeight="1" thickBot="1" x14ac:dyDescent="0.3">
      <c r="Y4" s="1"/>
      <c r="Z4" s="36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5" customHeight="1" x14ac:dyDescent="0.25">
      <c r="A5" s="7" t="s">
        <v>0</v>
      </c>
      <c r="B5" s="119"/>
      <c r="C5" s="117"/>
      <c r="D5" s="127"/>
      <c r="E5" s="377" t="s">
        <v>163</v>
      </c>
      <c r="F5" s="377"/>
      <c r="G5" s="380"/>
      <c r="H5" s="376" t="s">
        <v>168</v>
      </c>
      <c r="I5" s="377"/>
      <c r="J5" s="380"/>
      <c r="K5" s="377" t="s">
        <v>6</v>
      </c>
      <c r="L5" s="377"/>
      <c r="M5" s="380"/>
      <c r="N5" s="377" t="s">
        <v>8</v>
      </c>
      <c r="O5" s="377"/>
      <c r="P5" s="377"/>
      <c r="Q5" s="377"/>
      <c r="R5" s="377"/>
      <c r="S5" s="380"/>
      <c r="T5" s="376" t="s">
        <v>158</v>
      </c>
      <c r="U5" s="377"/>
      <c r="V5" s="377"/>
      <c r="W5" s="377"/>
      <c r="X5" s="30"/>
      <c r="Y5" s="1"/>
      <c r="Z5" s="149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customHeight="1" x14ac:dyDescent="0.25">
      <c r="A6" s="8" t="s">
        <v>1</v>
      </c>
      <c r="B6" s="120"/>
      <c r="C6" s="30"/>
      <c r="D6" s="128"/>
      <c r="E6" s="388" t="s">
        <v>164</v>
      </c>
      <c r="F6" s="388"/>
      <c r="G6" s="387"/>
      <c r="H6" s="386" t="s">
        <v>170</v>
      </c>
      <c r="I6" s="388"/>
      <c r="J6" s="387"/>
      <c r="K6" s="388"/>
      <c r="L6" s="388"/>
      <c r="M6" s="387"/>
      <c r="N6" s="17"/>
      <c r="O6" s="17"/>
      <c r="P6" s="17"/>
      <c r="Q6" s="17"/>
      <c r="R6" s="17"/>
      <c r="S6" s="18"/>
      <c r="T6" s="90"/>
      <c r="U6" s="17"/>
      <c r="V6" s="17"/>
      <c r="W6" s="17"/>
      <c r="X6" s="42"/>
      <c r="Y6" s="1"/>
      <c r="Z6" s="149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5" customHeight="1" x14ac:dyDescent="0.25">
      <c r="A7" s="8" t="s">
        <v>45</v>
      </c>
      <c r="B7" s="120"/>
      <c r="C7" s="30"/>
      <c r="D7" s="128"/>
      <c r="E7" s="103"/>
      <c r="F7" s="231" t="s">
        <v>171</v>
      </c>
      <c r="G7" s="104"/>
      <c r="H7" s="373" t="s">
        <v>171</v>
      </c>
      <c r="I7" s="374"/>
      <c r="J7" s="375"/>
      <c r="K7" s="21"/>
      <c r="L7" s="21"/>
      <c r="M7" s="22"/>
      <c r="N7" s="373" t="s">
        <v>36</v>
      </c>
      <c r="O7" s="374"/>
      <c r="P7" s="374"/>
      <c r="Q7" s="374"/>
      <c r="R7" s="374"/>
      <c r="S7" s="375"/>
      <c r="T7" s="373" t="s">
        <v>36</v>
      </c>
      <c r="U7" s="374"/>
      <c r="V7" s="374"/>
      <c r="W7" s="374"/>
      <c r="X7" s="42"/>
      <c r="Y7" s="1"/>
      <c r="Z7" s="149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5" customHeight="1" x14ac:dyDescent="0.25">
      <c r="A8" s="8" t="s">
        <v>10</v>
      </c>
      <c r="B8" s="120"/>
      <c r="C8" s="30"/>
      <c r="D8" s="128"/>
      <c r="E8" s="107" t="s">
        <v>3</v>
      </c>
      <c r="F8" s="105" t="s">
        <v>4</v>
      </c>
      <c r="G8" s="106" t="s">
        <v>5</v>
      </c>
      <c r="H8" s="107" t="s">
        <v>3</v>
      </c>
      <c r="I8" s="105" t="s">
        <v>4</v>
      </c>
      <c r="J8" s="106" t="s">
        <v>5</v>
      </c>
      <c r="K8" s="105" t="s">
        <v>3</v>
      </c>
      <c r="L8" s="105" t="s">
        <v>4</v>
      </c>
      <c r="M8" s="106" t="s">
        <v>5</v>
      </c>
      <c r="N8" s="381" t="s">
        <v>3</v>
      </c>
      <c r="O8" s="378"/>
      <c r="P8" s="378" t="s">
        <v>4</v>
      </c>
      <c r="Q8" s="378"/>
      <c r="R8" s="378" t="s">
        <v>5</v>
      </c>
      <c r="S8" s="379"/>
      <c r="T8" s="92" t="s">
        <v>3</v>
      </c>
      <c r="U8" s="91"/>
      <c r="V8" s="382" t="s">
        <v>4</v>
      </c>
      <c r="W8" s="381"/>
      <c r="X8" s="30"/>
      <c r="Y8" s="1"/>
      <c r="Z8" s="149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5" customHeight="1" x14ac:dyDescent="0.25">
      <c r="A9" s="10" t="s">
        <v>46</v>
      </c>
      <c r="B9" s="139"/>
      <c r="C9" s="118"/>
      <c r="D9" s="129"/>
      <c r="E9" s="13" t="s">
        <v>2</v>
      </c>
      <c r="F9" s="12" t="s">
        <v>2</v>
      </c>
      <c r="G9" s="25" t="s">
        <v>2</v>
      </c>
      <c r="H9" s="13" t="s">
        <v>2</v>
      </c>
      <c r="I9" s="12" t="s">
        <v>2</v>
      </c>
      <c r="J9" s="25" t="s">
        <v>2</v>
      </c>
      <c r="K9" s="12" t="s">
        <v>2</v>
      </c>
      <c r="L9" s="12" t="s">
        <v>2</v>
      </c>
      <c r="M9" s="25" t="s">
        <v>2</v>
      </c>
      <c r="N9" s="13" t="s">
        <v>2</v>
      </c>
      <c r="O9" s="12" t="s">
        <v>7</v>
      </c>
      <c r="P9" s="12" t="s">
        <v>2</v>
      </c>
      <c r="Q9" s="12" t="s">
        <v>7</v>
      </c>
      <c r="R9" s="12" t="s">
        <v>2</v>
      </c>
      <c r="S9" s="25" t="s">
        <v>7</v>
      </c>
      <c r="T9" s="12" t="s">
        <v>2</v>
      </c>
      <c r="U9" s="12" t="s">
        <v>7</v>
      </c>
      <c r="V9" s="12" t="s">
        <v>2</v>
      </c>
      <c r="W9" s="12" t="s">
        <v>7</v>
      </c>
      <c r="X9" s="30"/>
      <c r="Y9" s="1"/>
      <c r="Z9" s="149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5" customHeight="1" x14ac:dyDescent="0.25">
      <c r="A10" s="14">
        <v>1</v>
      </c>
      <c r="B10" s="159" t="s">
        <v>176</v>
      </c>
      <c r="C10" s="160" t="s">
        <v>166</v>
      </c>
      <c r="D10" s="115" t="s">
        <v>175</v>
      </c>
      <c r="E10" s="26">
        <v>2</v>
      </c>
      <c r="F10" s="16">
        <v>3</v>
      </c>
      <c r="G10" s="27">
        <v>4</v>
      </c>
      <c r="H10" s="26" t="s">
        <v>120</v>
      </c>
      <c r="I10" s="16" t="s">
        <v>121</v>
      </c>
      <c r="J10" s="27" t="s">
        <v>122</v>
      </c>
      <c r="K10" s="16">
        <v>6</v>
      </c>
      <c r="L10" s="16">
        <v>7</v>
      </c>
      <c r="M10" s="27">
        <v>8</v>
      </c>
      <c r="N10" s="26">
        <v>9</v>
      </c>
      <c r="O10" s="16">
        <v>10</v>
      </c>
      <c r="P10" s="16">
        <v>11</v>
      </c>
      <c r="Q10" s="16">
        <v>12</v>
      </c>
      <c r="R10" s="16">
        <v>13</v>
      </c>
      <c r="S10" s="27">
        <v>14</v>
      </c>
      <c r="T10" s="16">
        <v>17</v>
      </c>
      <c r="U10" s="16">
        <v>18</v>
      </c>
      <c r="V10" s="16">
        <v>19</v>
      </c>
      <c r="W10" s="16">
        <v>20</v>
      </c>
      <c r="X10" s="30"/>
      <c r="Y10" s="1"/>
      <c r="Z10" s="149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7.25" customHeight="1" x14ac:dyDescent="0.25">
      <c r="A11" s="220" t="s">
        <v>182</v>
      </c>
      <c r="B11" s="221"/>
      <c r="C11" s="222">
        <f>'Geschäftsbericht 2025'!C25</f>
        <v>0</v>
      </c>
      <c r="D11" s="158">
        <f>'Geschäftsbericht 2025'!D25</f>
        <v>0</v>
      </c>
      <c r="E11" s="275">
        <f>'Geschäftsbericht 2025'!E25</f>
        <v>0</v>
      </c>
      <c r="F11" s="276">
        <f>'Geschäftsbericht 2025'!F25</f>
        <v>0</v>
      </c>
      <c r="G11" s="277">
        <f>'Geschäftsbericht 2025'!G25</f>
        <v>0</v>
      </c>
      <c r="H11" s="275">
        <f>'Geschäftsbericht 2025'!H25</f>
        <v>0</v>
      </c>
      <c r="I11" s="276">
        <f>'Geschäftsbericht 2025'!I25</f>
        <v>0</v>
      </c>
      <c r="J11" s="277">
        <f>'Geschäftsbericht 2025'!J25</f>
        <v>0</v>
      </c>
      <c r="K11" s="276">
        <f>'Geschäftsbericht 2025'!K25</f>
        <v>0</v>
      </c>
      <c r="L11" s="276">
        <f>'Geschäftsbericht 2025'!L25</f>
        <v>0</v>
      </c>
      <c r="M11" s="277">
        <f>'Geschäftsbericht 2025'!M25</f>
        <v>0</v>
      </c>
      <c r="N11" s="275">
        <f>'Geschäftsbericht 2025'!N25</f>
        <v>0</v>
      </c>
      <c r="O11" s="278">
        <f>'Geschäftsbericht 2025'!O25</f>
        <v>0</v>
      </c>
      <c r="P11" s="276">
        <f>'Geschäftsbericht 2025'!P25</f>
        <v>0</v>
      </c>
      <c r="Q11" s="278">
        <f>'Geschäftsbericht 2025'!Q25</f>
        <v>0</v>
      </c>
      <c r="R11" s="276">
        <f>'Geschäftsbericht 2025'!R25</f>
        <v>0</v>
      </c>
      <c r="S11" s="279">
        <f>'Geschäftsbericht 2025'!S25</f>
        <v>0</v>
      </c>
      <c r="T11" s="276">
        <f>'Geschäftsbericht 2025'!T25</f>
        <v>0</v>
      </c>
      <c r="U11" s="278">
        <f>'Geschäftsbericht 2025'!U25</f>
        <v>0</v>
      </c>
      <c r="V11" s="276">
        <f>'Geschäftsbericht 2025'!V25</f>
        <v>0</v>
      </c>
      <c r="W11" s="278">
        <f>'Geschäftsbericht 2025'!W25</f>
        <v>0</v>
      </c>
      <c r="X11" s="43"/>
      <c r="Y11" s="1"/>
      <c r="Z11" s="149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7.25" customHeight="1" x14ac:dyDescent="0.25">
      <c r="A12" s="111" t="s">
        <v>110</v>
      </c>
      <c r="B12" s="167" t="str">
        <f>IF(D12=0,"",IF(OR(LEFT(A12,3)="bit",LEFT(A12,3)=""),ROW(),""))</f>
        <v/>
      </c>
      <c r="C12" s="167" t="str">
        <f>IF(D12=0,"",IF(OR(LEFT(A12,3)="bit",LEFT(A12,3)=""),"",VALUE(LEFT(A12,3))))</f>
        <v/>
      </c>
      <c r="D12" s="130">
        <f>IF(SUM(E12:W12)+SUM(E35:N35)=0,0,1)</f>
        <v>0</v>
      </c>
      <c r="E12" s="344"/>
      <c r="F12" s="345"/>
      <c r="G12" s="346"/>
      <c r="H12" s="344"/>
      <c r="I12" s="345"/>
      <c r="J12" s="346"/>
      <c r="K12" s="345"/>
      <c r="L12" s="345"/>
      <c r="M12" s="346"/>
      <c r="N12" s="344"/>
      <c r="O12" s="270"/>
      <c r="P12" s="345"/>
      <c r="Q12" s="270"/>
      <c r="R12" s="345"/>
      <c r="S12" s="271"/>
      <c r="T12" s="345"/>
      <c r="U12" s="270"/>
      <c r="V12" s="345"/>
      <c r="W12" s="270"/>
      <c r="X12" s="43"/>
      <c r="Y12" s="1"/>
      <c r="Z12" s="149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7.25" customHeight="1" x14ac:dyDescent="0.25">
      <c r="A13" s="68" t="s">
        <v>110</v>
      </c>
      <c r="B13" s="146" t="str">
        <f t="shared" ref="B13:B24" si="0">IF(D13=0,"",IF(OR(LEFT(A13,3)="bit",LEFT(A13,3)=""),ROW(),""))</f>
        <v/>
      </c>
      <c r="C13" s="168" t="str">
        <f t="shared" ref="C13:C24" si="1">IF(D13=0,"",IF(OR(LEFT(A13,3)="bit",LEFT(A13,3)=""),"",VALUE(LEFT(A13,3))))</f>
        <v/>
      </c>
      <c r="D13" s="131">
        <f t="shared" ref="D13:D20" si="2">IF(SUM(E13:W13)+SUM(E36:N36)=0,0,1)</f>
        <v>0</v>
      </c>
      <c r="E13" s="337"/>
      <c r="F13" s="335"/>
      <c r="G13" s="336"/>
      <c r="H13" s="337"/>
      <c r="I13" s="335"/>
      <c r="J13" s="336"/>
      <c r="K13" s="335"/>
      <c r="L13" s="335"/>
      <c r="M13" s="336"/>
      <c r="N13" s="337"/>
      <c r="O13" s="252"/>
      <c r="P13" s="335"/>
      <c r="Q13" s="252"/>
      <c r="R13" s="335"/>
      <c r="S13" s="256"/>
      <c r="T13" s="335"/>
      <c r="U13" s="252"/>
      <c r="V13" s="335"/>
      <c r="W13" s="252"/>
      <c r="X13" s="43"/>
      <c r="Y13" s="1"/>
      <c r="Z13" s="149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7.25" customHeight="1" x14ac:dyDescent="0.25">
      <c r="A14" s="68" t="s">
        <v>110</v>
      </c>
      <c r="B14" s="146" t="str">
        <f t="shared" si="0"/>
        <v/>
      </c>
      <c r="C14" s="168" t="str">
        <f t="shared" si="1"/>
        <v/>
      </c>
      <c r="D14" s="131">
        <f t="shared" si="2"/>
        <v>0</v>
      </c>
      <c r="E14" s="337"/>
      <c r="F14" s="335"/>
      <c r="G14" s="336"/>
      <c r="H14" s="337"/>
      <c r="I14" s="335"/>
      <c r="J14" s="336"/>
      <c r="K14" s="335"/>
      <c r="L14" s="335"/>
      <c r="M14" s="336"/>
      <c r="N14" s="337"/>
      <c r="O14" s="252"/>
      <c r="P14" s="335"/>
      <c r="Q14" s="252"/>
      <c r="R14" s="335"/>
      <c r="S14" s="256"/>
      <c r="T14" s="335"/>
      <c r="U14" s="252"/>
      <c r="V14" s="335"/>
      <c r="W14" s="252"/>
      <c r="X14" s="43"/>
      <c r="Y14" s="1"/>
      <c r="Z14" s="149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7.25" customHeight="1" x14ac:dyDescent="0.25">
      <c r="A15" s="68" t="s">
        <v>110</v>
      </c>
      <c r="B15" s="146" t="str">
        <f t="shared" si="0"/>
        <v/>
      </c>
      <c r="C15" s="168" t="str">
        <f t="shared" si="1"/>
        <v/>
      </c>
      <c r="D15" s="131">
        <f t="shared" si="2"/>
        <v>0</v>
      </c>
      <c r="E15" s="337"/>
      <c r="F15" s="335"/>
      <c r="G15" s="336"/>
      <c r="H15" s="337"/>
      <c r="I15" s="335"/>
      <c r="J15" s="336"/>
      <c r="K15" s="335"/>
      <c r="L15" s="335"/>
      <c r="M15" s="336"/>
      <c r="N15" s="337"/>
      <c r="O15" s="252"/>
      <c r="P15" s="335"/>
      <c r="Q15" s="252"/>
      <c r="R15" s="335"/>
      <c r="S15" s="256"/>
      <c r="T15" s="335"/>
      <c r="U15" s="252"/>
      <c r="V15" s="335"/>
      <c r="W15" s="252"/>
      <c r="X15" s="43"/>
      <c r="Y15" s="1"/>
      <c r="Z15" s="149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7.25" customHeight="1" x14ac:dyDescent="0.25">
      <c r="A16" s="68" t="s">
        <v>110</v>
      </c>
      <c r="B16" s="146" t="str">
        <f t="shared" si="0"/>
        <v/>
      </c>
      <c r="C16" s="168" t="str">
        <f t="shared" si="1"/>
        <v/>
      </c>
      <c r="D16" s="131">
        <f t="shared" si="2"/>
        <v>0</v>
      </c>
      <c r="E16" s="337"/>
      <c r="F16" s="335"/>
      <c r="G16" s="336"/>
      <c r="H16" s="337"/>
      <c r="I16" s="335"/>
      <c r="J16" s="336"/>
      <c r="K16" s="335"/>
      <c r="L16" s="335"/>
      <c r="M16" s="336"/>
      <c r="N16" s="337"/>
      <c r="O16" s="252"/>
      <c r="P16" s="335"/>
      <c r="Q16" s="252"/>
      <c r="R16" s="335"/>
      <c r="S16" s="256"/>
      <c r="T16" s="335"/>
      <c r="U16" s="252"/>
      <c r="V16" s="335"/>
      <c r="W16" s="252"/>
      <c r="X16" s="43"/>
      <c r="Y16" s="1"/>
      <c r="Z16" s="149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7.25" customHeight="1" x14ac:dyDescent="0.25">
      <c r="A17" s="68" t="s">
        <v>110</v>
      </c>
      <c r="B17" s="146" t="str">
        <f t="shared" si="0"/>
        <v/>
      </c>
      <c r="C17" s="168" t="str">
        <f t="shared" si="1"/>
        <v/>
      </c>
      <c r="D17" s="131">
        <f>IF(SUM(E17:W17)+SUM(E40:N40)=0,0,1)</f>
        <v>0</v>
      </c>
      <c r="E17" s="337"/>
      <c r="F17" s="335"/>
      <c r="G17" s="336"/>
      <c r="H17" s="337"/>
      <c r="I17" s="335"/>
      <c r="J17" s="336"/>
      <c r="K17" s="335"/>
      <c r="L17" s="335"/>
      <c r="M17" s="336"/>
      <c r="N17" s="337"/>
      <c r="O17" s="252"/>
      <c r="P17" s="335"/>
      <c r="Q17" s="252"/>
      <c r="R17" s="335"/>
      <c r="S17" s="256"/>
      <c r="T17" s="335"/>
      <c r="U17" s="252"/>
      <c r="V17" s="335"/>
      <c r="W17" s="252"/>
      <c r="X17" s="43"/>
      <c r="Y17" s="1"/>
      <c r="Z17" s="149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7.25" customHeight="1" x14ac:dyDescent="0.25">
      <c r="A18" s="68" t="s">
        <v>110</v>
      </c>
      <c r="B18" s="146" t="str">
        <f t="shared" si="0"/>
        <v/>
      </c>
      <c r="C18" s="168" t="str">
        <f t="shared" si="1"/>
        <v/>
      </c>
      <c r="D18" s="131">
        <f t="shared" si="2"/>
        <v>0</v>
      </c>
      <c r="E18" s="337"/>
      <c r="F18" s="335"/>
      <c r="G18" s="336"/>
      <c r="H18" s="337"/>
      <c r="I18" s="335"/>
      <c r="J18" s="336"/>
      <c r="K18" s="335"/>
      <c r="L18" s="335"/>
      <c r="M18" s="336"/>
      <c r="N18" s="337"/>
      <c r="O18" s="252"/>
      <c r="P18" s="335"/>
      <c r="Q18" s="252"/>
      <c r="R18" s="335"/>
      <c r="S18" s="256"/>
      <c r="T18" s="335"/>
      <c r="U18" s="252"/>
      <c r="V18" s="335"/>
      <c r="W18" s="252"/>
      <c r="X18" s="43"/>
      <c r="Y18" s="1"/>
      <c r="Z18" s="149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7.25" customHeight="1" x14ac:dyDescent="0.25">
      <c r="A19" s="68" t="s">
        <v>110</v>
      </c>
      <c r="B19" s="146" t="str">
        <f t="shared" si="0"/>
        <v/>
      </c>
      <c r="C19" s="168" t="str">
        <f t="shared" si="1"/>
        <v/>
      </c>
      <c r="D19" s="131">
        <f t="shared" si="2"/>
        <v>0</v>
      </c>
      <c r="E19" s="337"/>
      <c r="F19" s="335"/>
      <c r="G19" s="336"/>
      <c r="H19" s="337"/>
      <c r="I19" s="335"/>
      <c r="J19" s="336"/>
      <c r="K19" s="335"/>
      <c r="L19" s="335"/>
      <c r="M19" s="336"/>
      <c r="N19" s="337"/>
      <c r="O19" s="252"/>
      <c r="P19" s="335"/>
      <c r="Q19" s="252"/>
      <c r="R19" s="335"/>
      <c r="S19" s="256"/>
      <c r="T19" s="335"/>
      <c r="U19" s="252"/>
      <c r="V19" s="335"/>
      <c r="W19" s="252"/>
      <c r="X19" s="43"/>
      <c r="Y19" s="1"/>
      <c r="Z19" s="149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7.25" customHeight="1" x14ac:dyDescent="0.25">
      <c r="A20" s="68" t="s">
        <v>110</v>
      </c>
      <c r="B20" s="146" t="str">
        <f t="shared" si="0"/>
        <v/>
      </c>
      <c r="C20" s="168" t="str">
        <f t="shared" si="1"/>
        <v/>
      </c>
      <c r="D20" s="131">
        <f t="shared" si="2"/>
        <v>0</v>
      </c>
      <c r="E20" s="337"/>
      <c r="F20" s="335"/>
      <c r="G20" s="336"/>
      <c r="H20" s="337"/>
      <c r="I20" s="335"/>
      <c r="J20" s="336"/>
      <c r="K20" s="335"/>
      <c r="L20" s="335"/>
      <c r="M20" s="336"/>
      <c r="N20" s="337"/>
      <c r="O20" s="252"/>
      <c r="P20" s="335"/>
      <c r="Q20" s="252"/>
      <c r="R20" s="335"/>
      <c r="S20" s="256"/>
      <c r="T20" s="335"/>
      <c r="U20" s="252"/>
      <c r="V20" s="335"/>
      <c r="W20" s="252"/>
      <c r="X20" s="43"/>
      <c r="Y20" s="1"/>
      <c r="Z20" s="149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7.25" customHeight="1" x14ac:dyDescent="0.25">
      <c r="A21" s="68" t="s">
        <v>110</v>
      </c>
      <c r="B21" s="146" t="str">
        <f t="shared" si="0"/>
        <v/>
      </c>
      <c r="C21" s="168" t="str">
        <f t="shared" si="1"/>
        <v/>
      </c>
      <c r="D21" s="131">
        <f>IF(SUM(E21:W21)+SUM(E44:N44)=0,0,1)</f>
        <v>0</v>
      </c>
      <c r="E21" s="337"/>
      <c r="F21" s="335"/>
      <c r="G21" s="336"/>
      <c r="H21" s="337"/>
      <c r="I21" s="335"/>
      <c r="J21" s="336"/>
      <c r="K21" s="335"/>
      <c r="L21" s="335"/>
      <c r="M21" s="336"/>
      <c r="N21" s="337"/>
      <c r="O21" s="252"/>
      <c r="P21" s="335"/>
      <c r="Q21" s="252"/>
      <c r="R21" s="335"/>
      <c r="S21" s="256"/>
      <c r="T21" s="335"/>
      <c r="U21" s="252"/>
      <c r="V21" s="335"/>
      <c r="W21" s="252"/>
      <c r="X21" s="43"/>
      <c r="Y21" s="1"/>
      <c r="Z21" s="149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7.25" customHeight="1" x14ac:dyDescent="0.25">
      <c r="A22" s="68" t="s">
        <v>110</v>
      </c>
      <c r="B22" s="146" t="str">
        <f t="shared" si="0"/>
        <v/>
      </c>
      <c r="C22" s="168" t="str">
        <f t="shared" si="1"/>
        <v/>
      </c>
      <c r="D22" s="131">
        <f>IF(SUM(E22:W22)+SUM(E45:N45)=0,0,1)</f>
        <v>0</v>
      </c>
      <c r="E22" s="337"/>
      <c r="F22" s="335"/>
      <c r="G22" s="336"/>
      <c r="H22" s="337"/>
      <c r="I22" s="335"/>
      <c r="J22" s="336"/>
      <c r="K22" s="335"/>
      <c r="L22" s="335"/>
      <c r="M22" s="336"/>
      <c r="N22" s="337"/>
      <c r="O22" s="252"/>
      <c r="P22" s="335"/>
      <c r="Q22" s="252"/>
      <c r="R22" s="335"/>
      <c r="S22" s="256"/>
      <c r="T22" s="335"/>
      <c r="U22" s="252"/>
      <c r="V22" s="335"/>
      <c r="W22" s="252"/>
      <c r="X22" s="43"/>
      <c r="Y22" s="1"/>
      <c r="Z22" s="149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7.25" customHeight="1" x14ac:dyDescent="0.25">
      <c r="A23" s="69" t="s">
        <v>110</v>
      </c>
      <c r="B23" s="147" t="str">
        <f t="shared" si="0"/>
        <v/>
      </c>
      <c r="C23" s="169" t="str">
        <f t="shared" si="1"/>
        <v/>
      </c>
      <c r="D23" s="132">
        <f>IF(SUM(E23:W23)+SUM(E46:N46)=0,0,1)</f>
        <v>0</v>
      </c>
      <c r="E23" s="338"/>
      <c r="F23" s="339"/>
      <c r="G23" s="340"/>
      <c r="H23" s="338"/>
      <c r="I23" s="339"/>
      <c r="J23" s="340"/>
      <c r="K23" s="339"/>
      <c r="L23" s="339"/>
      <c r="M23" s="340"/>
      <c r="N23" s="338"/>
      <c r="O23" s="253"/>
      <c r="P23" s="339"/>
      <c r="Q23" s="253"/>
      <c r="R23" s="339"/>
      <c r="S23" s="257"/>
      <c r="T23" s="339"/>
      <c r="U23" s="253"/>
      <c r="V23" s="339"/>
      <c r="W23" s="253"/>
      <c r="X23" s="43"/>
      <c r="Y23" s="1"/>
      <c r="Z23" s="149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7.25" customHeight="1" x14ac:dyDescent="0.25">
      <c r="A24" s="70" t="s">
        <v>110</v>
      </c>
      <c r="B24" s="148" t="str">
        <f t="shared" si="0"/>
        <v/>
      </c>
      <c r="C24" s="170" t="str">
        <f t="shared" si="1"/>
        <v/>
      </c>
      <c r="D24" s="133">
        <f>IF(SUM(E24:W24)+SUM(E47:N47)=0,0,1)</f>
        <v>0</v>
      </c>
      <c r="E24" s="341"/>
      <c r="F24" s="342"/>
      <c r="G24" s="343"/>
      <c r="H24" s="341"/>
      <c r="I24" s="342"/>
      <c r="J24" s="343"/>
      <c r="K24" s="342"/>
      <c r="L24" s="342"/>
      <c r="M24" s="343"/>
      <c r="N24" s="341"/>
      <c r="O24" s="254"/>
      <c r="P24" s="342"/>
      <c r="Q24" s="254"/>
      <c r="R24" s="342"/>
      <c r="S24" s="258"/>
      <c r="T24" s="342"/>
      <c r="U24" s="254"/>
      <c r="V24" s="342"/>
      <c r="W24" s="254"/>
      <c r="X24" s="43"/>
      <c r="Y24" s="1"/>
      <c r="Z24" s="149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s="4" customFormat="1" ht="17.25" customHeight="1" x14ac:dyDescent="0.3">
      <c r="A25" s="31" t="s">
        <v>11</v>
      </c>
      <c r="B25" s="140"/>
      <c r="C25" s="171">
        <f>C11+COUNT(C12:C24)</f>
        <v>0</v>
      </c>
      <c r="D25" s="150">
        <f>SUM(D11:D24)</f>
        <v>0</v>
      </c>
      <c r="E25" s="283">
        <f>SUM(E11:E24)</f>
        <v>0</v>
      </c>
      <c r="F25" s="283">
        <f>SUM(F11:F24)</f>
        <v>0</v>
      </c>
      <c r="G25" s="284">
        <f t="shared" ref="G25:W25" si="3">SUM(G11:G24)</f>
        <v>0</v>
      </c>
      <c r="H25" s="283">
        <f>SUM(H11:H24)</f>
        <v>0</v>
      </c>
      <c r="I25" s="283">
        <f t="shared" ref="I25:J25" si="4">SUM(I11:I24)</f>
        <v>0</v>
      </c>
      <c r="J25" s="285">
        <f t="shared" si="4"/>
        <v>0</v>
      </c>
      <c r="K25" s="286">
        <f t="shared" si="3"/>
        <v>0</v>
      </c>
      <c r="L25" s="283">
        <f t="shared" si="3"/>
        <v>0</v>
      </c>
      <c r="M25" s="283">
        <f t="shared" si="3"/>
        <v>0</v>
      </c>
      <c r="N25" s="286">
        <f t="shared" si="3"/>
        <v>0</v>
      </c>
      <c r="O25" s="287">
        <f t="shared" si="3"/>
        <v>0</v>
      </c>
      <c r="P25" s="283">
        <f t="shared" si="3"/>
        <v>0</v>
      </c>
      <c r="Q25" s="287">
        <f t="shared" si="3"/>
        <v>0</v>
      </c>
      <c r="R25" s="283">
        <f t="shared" si="3"/>
        <v>0</v>
      </c>
      <c r="S25" s="35">
        <f t="shared" si="3"/>
        <v>0</v>
      </c>
      <c r="T25" s="283">
        <f t="shared" si="3"/>
        <v>0</v>
      </c>
      <c r="U25" s="287">
        <f t="shared" si="3"/>
        <v>0</v>
      </c>
      <c r="V25" s="283">
        <f t="shared" si="3"/>
        <v>0</v>
      </c>
      <c r="W25" s="287">
        <f t="shared" si="3"/>
        <v>0</v>
      </c>
      <c r="X25" s="44"/>
      <c r="Y25" s="39"/>
      <c r="Z25" s="14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6.149999999999999" customHeight="1" thickBot="1" x14ac:dyDescent="0.3"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1"/>
      <c r="Z26" s="149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5" customHeight="1" x14ac:dyDescent="0.25">
      <c r="A27" s="7" t="s">
        <v>0</v>
      </c>
      <c r="B27" s="119"/>
      <c r="C27" s="117"/>
      <c r="D27" s="127"/>
      <c r="E27" s="377" t="s">
        <v>157</v>
      </c>
      <c r="F27" s="380"/>
      <c r="G27" s="376" t="s">
        <v>40</v>
      </c>
      <c r="H27" s="377"/>
      <c r="I27" s="377"/>
      <c r="J27" s="377"/>
      <c r="K27" s="377"/>
      <c r="L27" s="377"/>
      <c r="M27" s="377"/>
      <c r="N27" s="380"/>
      <c r="O27" s="223"/>
      <c r="P27" s="99"/>
      <c r="Q27" s="99"/>
      <c r="R27" s="99"/>
      <c r="S27" s="99"/>
      <c r="T27" s="99"/>
      <c r="U27" s="99"/>
      <c r="V27" s="99"/>
      <c r="W27" s="99"/>
      <c r="X27" s="99"/>
      <c r="Y27" s="1"/>
      <c r="Z27" s="149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5" customHeight="1" x14ac:dyDescent="0.25">
      <c r="A28" s="8" t="s">
        <v>1</v>
      </c>
      <c r="B28" s="120"/>
      <c r="C28" s="30"/>
      <c r="D28" s="128"/>
      <c r="E28" s="388" t="s">
        <v>159</v>
      </c>
      <c r="F28" s="387"/>
      <c r="G28" s="386" t="s">
        <v>34</v>
      </c>
      <c r="H28" s="388"/>
      <c r="I28" s="388"/>
      <c r="J28" s="388"/>
      <c r="K28" s="388"/>
      <c r="L28" s="388"/>
      <c r="M28" s="388"/>
      <c r="N28" s="387"/>
      <c r="O28" s="223"/>
      <c r="P28" s="99"/>
      <c r="Q28" s="99"/>
      <c r="R28" s="99"/>
      <c r="S28" s="99"/>
      <c r="T28" s="99"/>
      <c r="U28" s="98"/>
      <c r="V28" s="98"/>
      <c r="W28" s="98"/>
      <c r="X28" s="98"/>
      <c r="Y28" s="1"/>
      <c r="Z28" s="149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5" customHeight="1" x14ac:dyDescent="0.25">
      <c r="A29" s="8" t="s">
        <v>9</v>
      </c>
      <c r="B29" s="120"/>
      <c r="C29" s="30"/>
      <c r="D29" s="128"/>
      <c r="E29" s="374" t="s">
        <v>160</v>
      </c>
      <c r="F29" s="375"/>
      <c r="G29" s="373" t="s">
        <v>35</v>
      </c>
      <c r="H29" s="374"/>
      <c r="I29" s="374"/>
      <c r="J29" s="374"/>
      <c r="K29" s="374"/>
      <c r="L29" s="374"/>
      <c r="M29" s="374"/>
      <c r="N29" s="375"/>
      <c r="O29" s="223"/>
      <c r="P29" s="99"/>
      <c r="Q29" s="99"/>
      <c r="R29" s="99"/>
      <c r="S29" s="99"/>
      <c r="T29" s="99"/>
      <c r="U29" s="98"/>
      <c r="V29" s="98"/>
      <c r="W29" s="98"/>
      <c r="X29" s="98"/>
      <c r="Y29" s="1"/>
      <c r="Z29" s="149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5" customHeight="1" x14ac:dyDescent="0.25">
      <c r="A30" s="8" t="s">
        <v>10</v>
      </c>
      <c r="B30" s="120"/>
      <c r="C30" s="30"/>
      <c r="D30" s="128"/>
      <c r="E30" s="385" t="s">
        <v>5</v>
      </c>
      <c r="F30" s="384"/>
      <c r="G30" s="9" t="s">
        <v>3</v>
      </c>
      <c r="H30" s="382" t="s">
        <v>4</v>
      </c>
      <c r="I30" s="385"/>
      <c r="J30" s="385"/>
      <c r="K30" s="385"/>
      <c r="L30" s="385"/>
      <c r="M30" s="381"/>
      <c r="N30" s="25" t="s">
        <v>5</v>
      </c>
      <c r="O30" s="223"/>
      <c r="P30" s="191"/>
      <c r="Q30" s="191"/>
      <c r="R30" s="191"/>
      <c r="S30" s="192"/>
      <c r="T30" s="192"/>
      <c r="U30" s="98"/>
      <c r="V30" s="98"/>
      <c r="W30" s="98"/>
      <c r="X30" s="98"/>
      <c r="Y30" s="1"/>
      <c r="Z30" s="149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5" customHeight="1" x14ac:dyDescent="0.25">
      <c r="A31" s="10" t="s">
        <v>37</v>
      </c>
      <c r="B31" s="139"/>
      <c r="C31" s="118"/>
      <c r="D31" s="129"/>
      <c r="E31" s="13"/>
      <c r="F31" s="25"/>
      <c r="G31" s="11"/>
      <c r="H31" s="12" t="s">
        <v>13</v>
      </c>
      <c r="I31" s="12" t="s">
        <v>32</v>
      </c>
      <c r="J31" s="12" t="s">
        <v>14</v>
      </c>
      <c r="K31" s="12" t="s">
        <v>15</v>
      </c>
      <c r="L31" s="13" t="s">
        <v>33</v>
      </c>
      <c r="M31" s="13" t="s">
        <v>16</v>
      </c>
      <c r="N31" s="93"/>
      <c r="O31" s="223"/>
      <c r="P31" s="191"/>
      <c r="Q31" s="191"/>
      <c r="R31" s="191"/>
      <c r="S31" s="192"/>
      <c r="T31" s="192"/>
      <c r="U31" s="98"/>
      <c r="V31" s="98"/>
      <c r="W31" s="98"/>
      <c r="X31" s="98"/>
      <c r="Y31" s="1"/>
      <c r="Z31" s="149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5" customHeight="1" x14ac:dyDescent="0.25">
      <c r="A32" s="10" t="s">
        <v>38</v>
      </c>
      <c r="B32" s="139"/>
      <c r="C32" s="118"/>
      <c r="D32" s="129"/>
      <c r="E32" s="13" t="s">
        <v>2</v>
      </c>
      <c r="F32" s="25" t="s">
        <v>7</v>
      </c>
      <c r="G32" s="9" t="s">
        <v>12</v>
      </c>
      <c r="H32" s="13" t="s">
        <v>12</v>
      </c>
      <c r="I32" s="13" t="s">
        <v>12</v>
      </c>
      <c r="J32" s="13" t="s">
        <v>12</v>
      </c>
      <c r="K32" s="13" t="s">
        <v>12</v>
      </c>
      <c r="L32" s="13" t="s">
        <v>12</v>
      </c>
      <c r="M32" s="13" t="s">
        <v>12</v>
      </c>
      <c r="N32" s="25" t="s">
        <v>12</v>
      </c>
      <c r="O32" s="223"/>
      <c r="P32" s="193"/>
      <c r="Q32" s="193"/>
      <c r="R32" s="193"/>
      <c r="S32" s="194"/>
      <c r="T32" s="194"/>
      <c r="U32" s="98"/>
      <c r="V32" s="98"/>
      <c r="W32" s="98"/>
      <c r="X32" s="98"/>
      <c r="Y32" s="1"/>
      <c r="Z32" s="149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5" customHeight="1" x14ac:dyDescent="0.25">
      <c r="A33" s="14">
        <v>1</v>
      </c>
      <c r="B33" s="159"/>
      <c r="C33" s="160"/>
      <c r="D33" s="115"/>
      <c r="E33" s="26">
        <v>21</v>
      </c>
      <c r="F33" s="27">
        <v>22</v>
      </c>
      <c r="G33" s="15">
        <v>25</v>
      </c>
      <c r="H33" s="16">
        <v>31</v>
      </c>
      <c r="I33" s="16">
        <v>32</v>
      </c>
      <c r="J33" s="16">
        <v>33</v>
      </c>
      <c r="K33" s="16">
        <v>34</v>
      </c>
      <c r="L33" s="16">
        <v>35</v>
      </c>
      <c r="M33" s="16">
        <v>36</v>
      </c>
      <c r="N33" s="27">
        <v>37</v>
      </c>
      <c r="O33" s="223"/>
      <c r="P33" s="191"/>
      <c r="Q33" s="191"/>
      <c r="R33" s="191"/>
      <c r="S33" s="192"/>
      <c r="T33" s="192"/>
      <c r="U33" s="98"/>
      <c r="V33" s="98"/>
      <c r="W33" s="98"/>
      <c r="X33" s="98"/>
      <c r="Y33" s="1"/>
      <c r="Z33" s="149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7.25" customHeight="1" x14ac:dyDescent="0.25">
      <c r="A34" s="220" t="s">
        <v>182</v>
      </c>
      <c r="B34" s="221"/>
      <c r="C34" s="222"/>
      <c r="D34" s="158"/>
      <c r="E34" s="275">
        <f>'Geschäftsbericht 2025'!E48</f>
        <v>0</v>
      </c>
      <c r="F34" s="279">
        <f>'Geschäftsbericht 2025'!F48</f>
        <v>0</v>
      </c>
      <c r="G34" s="280">
        <f>'Geschäftsbericht 2025'!G48</f>
        <v>0</v>
      </c>
      <c r="H34" s="278">
        <f>'Geschäftsbericht 2025'!H48</f>
        <v>0</v>
      </c>
      <c r="I34" s="278">
        <f>'Geschäftsbericht 2025'!I48</f>
        <v>0</v>
      </c>
      <c r="J34" s="278">
        <f>'Geschäftsbericht 2025'!J48</f>
        <v>0</v>
      </c>
      <c r="K34" s="278">
        <f>'Geschäftsbericht 2025'!K48</f>
        <v>0</v>
      </c>
      <c r="L34" s="281">
        <f>'Geschäftsbericht 2025'!L48</f>
        <v>0</v>
      </c>
      <c r="M34" s="281">
        <f>'Geschäftsbericht 2025'!M48</f>
        <v>0</v>
      </c>
      <c r="N34" s="282">
        <f>'Geschäftsbericht 2025'!N48</f>
        <v>0</v>
      </c>
      <c r="O34" s="224"/>
      <c r="P34" s="100"/>
      <c r="Q34" s="100"/>
      <c r="R34" s="100"/>
      <c r="S34" s="100"/>
      <c r="T34" s="100"/>
      <c r="U34" s="100"/>
      <c r="V34" s="100"/>
      <c r="W34" s="100"/>
      <c r="X34" s="100"/>
      <c r="Y34" s="1"/>
      <c r="Z34" s="149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7.25" customHeight="1" x14ac:dyDescent="0.25">
      <c r="A35" s="28" t="str">
        <f>IF(A12="bitte klicken und wählen","oben auswählen",A12)</f>
        <v>oben auswählen</v>
      </c>
      <c r="B35" s="141"/>
      <c r="C35" s="172"/>
      <c r="D35" s="142"/>
      <c r="E35" s="344"/>
      <c r="F35" s="271"/>
      <c r="G35" s="272"/>
      <c r="H35" s="270"/>
      <c r="I35" s="270"/>
      <c r="J35" s="270"/>
      <c r="K35" s="270"/>
      <c r="L35" s="273"/>
      <c r="M35" s="273"/>
      <c r="N35" s="274"/>
      <c r="O35" s="100"/>
      <c r="P35" s="100"/>
      <c r="Q35" s="100"/>
      <c r="R35" s="100"/>
      <c r="S35" s="100"/>
      <c r="T35" s="223"/>
      <c r="U35" s="223"/>
      <c r="V35" s="223"/>
      <c r="W35" s="223"/>
      <c r="X35" s="223"/>
      <c r="Y35" s="1"/>
      <c r="Z35" s="149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7.25" customHeight="1" x14ac:dyDescent="0.25">
      <c r="A36" s="28" t="str">
        <f t="shared" ref="A36:A46" si="5">IF(A13="bitte klicken und wählen","oben auswählen",A13)</f>
        <v>oben auswählen</v>
      </c>
      <c r="B36" s="143"/>
      <c r="C36" s="122"/>
      <c r="D36" s="136"/>
      <c r="E36" s="337"/>
      <c r="F36" s="256"/>
      <c r="G36" s="262"/>
      <c r="H36" s="252"/>
      <c r="I36" s="252"/>
      <c r="J36" s="252"/>
      <c r="K36" s="252"/>
      <c r="L36" s="263"/>
      <c r="M36" s="263"/>
      <c r="N36" s="264"/>
      <c r="O36" s="66"/>
      <c r="P36" s="66"/>
      <c r="Q36" s="66"/>
      <c r="R36" s="66"/>
      <c r="S36" s="67"/>
      <c r="T36" s="223"/>
      <c r="U36" s="223"/>
      <c r="V36" s="223"/>
      <c r="W36" s="223"/>
      <c r="X36" s="223"/>
      <c r="Y36" s="1"/>
      <c r="Z36" s="14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7.25" customHeight="1" x14ac:dyDescent="0.25">
      <c r="A37" s="28" t="str">
        <f t="shared" si="5"/>
        <v>oben auswählen</v>
      </c>
      <c r="B37" s="143"/>
      <c r="C37" s="122"/>
      <c r="D37" s="136"/>
      <c r="E37" s="337"/>
      <c r="F37" s="256"/>
      <c r="G37" s="262"/>
      <c r="H37" s="252"/>
      <c r="I37" s="252"/>
      <c r="J37" s="252"/>
      <c r="K37" s="252"/>
      <c r="L37" s="263"/>
      <c r="M37" s="263"/>
      <c r="N37" s="264"/>
      <c r="O37" s="225"/>
      <c r="P37" s="226"/>
      <c r="Q37" s="225"/>
      <c r="R37" s="225"/>
      <c r="S37" s="225"/>
      <c r="T37" s="223"/>
      <c r="U37" s="223"/>
      <c r="V37" s="223"/>
      <c r="W37" s="223"/>
      <c r="X37" s="223"/>
      <c r="Y37" s="1"/>
      <c r="Z37" s="149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7.25" customHeight="1" x14ac:dyDescent="0.25">
      <c r="A38" s="28" t="str">
        <f t="shared" si="5"/>
        <v>oben auswählen</v>
      </c>
      <c r="B38" s="143"/>
      <c r="C38" s="122"/>
      <c r="D38" s="136"/>
      <c r="E38" s="337"/>
      <c r="F38" s="256"/>
      <c r="G38" s="262"/>
      <c r="H38" s="252"/>
      <c r="I38" s="252"/>
      <c r="J38" s="252"/>
      <c r="K38" s="252"/>
      <c r="L38" s="263"/>
      <c r="M38" s="263"/>
      <c r="N38" s="264"/>
      <c r="O38" s="225"/>
      <c r="P38" s="227"/>
      <c r="Q38" s="225"/>
      <c r="R38" s="225"/>
      <c r="S38" s="225"/>
      <c r="T38" s="225"/>
      <c r="U38" s="225"/>
      <c r="V38" s="225"/>
      <c r="W38" s="225"/>
      <c r="X38" s="225"/>
      <c r="Y38" s="1"/>
      <c r="Z38" s="149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7.25" customHeight="1" x14ac:dyDescent="0.25">
      <c r="A39" s="28" t="str">
        <f t="shared" si="5"/>
        <v>oben auswählen</v>
      </c>
      <c r="B39" s="143"/>
      <c r="C39" s="122"/>
      <c r="D39" s="136"/>
      <c r="E39" s="337"/>
      <c r="F39" s="256"/>
      <c r="G39" s="262"/>
      <c r="H39" s="303"/>
      <c r="I39" s="252"/>
      <c r="J39" s="252"/>
      <c r="K39" s="252"/>
      <c r="L39" s="263"/>
      <c r="M39" s="263"/>
      <c r="N39" s="264"/>
      <c r="O39" s="225"/>
      <c r="P39" s="227"/>
      <c r="Q39" s="225"/>
      <c r="R39" s="225"/>
      <c r="S39" s="225"/>
      <c r="T39" s="225"/>
      <c r="U39" s="225"/>
      <c r="V39" s="225"/>
      <c r="W39" s="225"/>
      <c r="X39" s="225"/>
      <c r="Y39" s="1"/>
      <c r="Z39" s="149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7.25" customHeight="1" x14ac:dyDescent="0.25">
      <c r="A40" s="28" t="str">
        <f t="shared" si="5"/>
        <v>oben auswählen</v>
      </c>
      <c r="B40" s="143"/>
      <c r="C40" s="122"/>
      <c r="D40" s="136"/>
      <c r="E40" s="337"/>
      <c r="F40" s="256"/>
      <c r="G40" s="262"/>
      <c r="H40" s="252"/>
      <c r="I40" s="252"/>
      <c r="J40" s="252"/>
      <c r="K40" s="252"/>
      <c r="L40" s="263"/>
      <c r="M40" s="263"/>
      <c r="N40" s="264"/>
      <c r="O40" s="228"/>
      <c r="P40" s="217"/>
      <c r="Q40" s="228"/>
      <c r="R40" s="228"/>
      <c r="S40" s="228"/>
      <c r="T40" s="225"/>
      <c r="U40" s="225"/>
      <c r="V40" s="225"/>
      <c r="W40" s="225"/>
      <c r="X40" s="225"/>
      <c r="Y40" s="1"/>
      <c r="Z40" s="149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7.25" customHeight="1" x14ac:dyDescent="0.25">
      <c r="A41" s="28" t="str">
        <f t="shared" si="5"/>
        <v>oben auswählen</v>
      </c>
      <c r="B41" s="143"/>
      <c r="C41" s="122"/>
      <c r="D41" s="136"/>
      <c r="E41" s="337"/>
      <c r="F41" s="256"/>
      <c r="G41" s="262"/>
      <c r="H41" s="252"/>
      <c r="I41" s="252"/>
      <c r="J41" s="252"/>
      <c r="K41" s="252"/>
      <c r="L41" s="263"/>
      <c r="M41" s="263"/>
      <c r="N41" s="264"/>
      <c r="O41" s="217"/>
      <c r="P41" s="217"/>
      <c r="Q41" s="217"/>
      <c r="R41" s="217"/>
      <c r="S41" s="217"/>
      <c r="T41" s="228"/>
      <c r="U41" s="228"/>
      <c r="V41" s="228"/>
      <c r="W41" s="228"/>
      <c r="X41" s="228"/>
      <c r="Y41" s="1"/>
      <c r="Z41" s="149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7.25" customHeight="1" x14ac:dyDescent="0.25">
      <c r="A42" s="28" t="str">
        <f t="shared" si="5"/>
        <v>oben auswählen</v>
      </c>
      <c r="B42" s="143"/>
      <c r="C42" s="122"/>
      <c r="D42" s="136"/>
      <c r="E42" s="337"/>
      <c r="F42" s="256"/>
      <c r="G42" s="262"/>
      <c r="H42" s="252"/>
      <c r="I42" s="252"/>
      <c r="J42" s="252"/>
      <c r="K42" s="252"/>
      <c r="L42" s="263"/>
      <c r="M42" s="263"/>
      <c r="N42" s="264"/>
      <c r="O42" s="217"/>
      <c r="P42" s="217"/>
      <c r="Q42" s="223"/>
      <c r="R42" s="223"/>
      <c r="S42" s="217"/>
      <c r="T42" s="217"/>
      <c r="U42" s="217"/>
      <c r="V42" s="217"/>
      <c r="W42" s="217"/>
      <c r="X42" s="217"/>
      <c r="Y42" s="1"/>
      <c r="Z42" s="149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7.25" customHeight="1" x14ac:dyDescent="0.25">
      <c r="A43" s="28" t="str">
        <f t="shared" si="5"/>
        <v>oben auswählen</v>
      </c>
      <c r="B43" s="143"/>
      <c r="C43" s="122"/>
      <c r="D43" s="136"/>
      <c r="E43" s="337"/>
      <c r="F43" s="256"/>
      <c r="G43" s="262"/>
      <c r="H43" s="252"/>
      <c r="I43" s="252"/>
      <c r="J43" s="252"/>
      <c r="K43" s="252"/>
      <c r="L43" s="263"/>
      <c r="M43" s="263"/>
      <c r="N43" s="264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1"/>
      <c r="Z43" s="149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7.25" customHeight="1" x14ac:dyDescent="0.25">
      <c r="A44" s="28" t="str">
        <f t="shared" si="5"/>
        <v>oben auswählen</v>
      </c>
      <c r="B44" s="143"/>
      <c r="C44" s="122"/>
      <c r="D44" s="136"/>
      <c r="E44" s="337"/>
      <c r="F44" s="256"/>
      <c r="G44" s="262"/>
      <c r="H44" s="252"/>
      <c r="I44" s="252"/>
      <c r="J44" s="252"/>
      <c r="K44" s="252"/>
      <c r="L44" s="263"/>
      <c r="M44" s="263"/>
      <c r="N44" s="264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1"/>
      <c r="Z44" s="149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7.25" customHeight="1" x14ac:dyDescent="0.25">
      <c r="A45" s="28" t="str">
        <f t="shared" si="5"/>
        <v>oben auswählen</v>
      </c>
      <c r="B45" s="143"/>
      <c r="C45" s="122"/>
      <c r="D45" s="136"/>
      <c r="E45" s="337"/>
      <c r="F45" s="256"/>
      <c r="G45" s="262"/>
      <c r="H45" s="252"/>
      <c r="I45" s="252"/>
      <c r="J45" s="252"/>
      <c r="K45" s="252"/>
      <c r="L45" s="263"/>
      <c r="M45" s="263"/>
      <c r="N45" s="264"/>
      <c r="O45" s="223"/>
      <c r="P45" s="217"/>
      <c r="Q45" s="223"/>
      <c r="R45" s="223"/>
      <c r="S45" s="223"/>
      <c r="T45" s="217"/>
      <c r="U45" s="217"/>
      <c r="V45" s="217"/>
      <c r="W45" s="217"/>
      <c r="X45" s="217"/>
      <c r="Y45" s="1"/>
      <c r="Z45" s="149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7.25" customHeight="1" x14ac:dyDescent="0.3">
      <c r="A46" s="28" t="str">
        <f t="shared" si="5"/>
        <v>oben auswählen</v>
      </c>
      <c r="B46" s="144"/>
      <c r="C46" s="123"/>
      <c r="D46" s="137"/>
      <c r="E46" s="338"/>
      <c r="F46" s="257"/>
      <c r="G46" s="265"/>
      <c r="H46" s="253"/>
      <c r="I46" s="253"/>
      <c r="J46" s="253"/>
      <c r="K46" s="253"/>
      <c r="L46" s="266"/>
      <c r="M46" s="266"/>
      <c r="N46" s="267"/>
      <c r="O46" s="229"/>
      <c r="P46" s="229"/>
      <c r="Q46" s="229"/>
      <c r="R46" s="229"/>
      <c r="S46" s="229"/>
      <c r="T46" s="223"/>
      <c r="U46" s="223"/>
      <c r="V46" s="223"/>
      <c r="W46" s="223"/>
      <c r="X46" s="223"/>
      <c r="Y46" s="1"/>
      <c r="Z46" s="149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s="4" customFormat="1" ht="17.25" customHeight="1" x14ac:dyDescent="0.3">
      <c r="A47" s="29" t="str">
        <f>IF(A24="bitte klicken und wählen","oben auswählen",A24)</f>
        <v>oben auswählen</v>
      </c>
      <c r="B47" s="145"/>
      <c r="C47" s="124"/>
      <c r="D47" s="138"/>
      <c r="E47" s="341"/>
      <c r="F47" s="258"/>
      <c r="G47" s="268"/>
      <c r="H47" s="254"/>
      <c r="I47" s="254"/>
      <c r="J47" s="254"/>
      <c r="K47" s="254"/>
      <c r="L47" s="269"/>
      <c r="M47" s="269"/>
      <c r="N47" s="258"/>
      <c r="O47" s="223"/>
      <c r="P47" s="223"/>
      <c r="Q47" s="223"/>
      <c r="R47" s="223"/>
      <c r="S47" s="223"/>
      <c r="T47" s="229"/>
      <c r="U47" s="229"/>
      <c r="V47" s="229"/>
      <c r="W47" s="229"/>
      <c r="X47" s="229"/>
      <c r="Y47" s="39"/>
      <c r="Z47" s="14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6.5" customHeight="1" x14ac:dyDescent="0.25">
      <c r="A48" s="31" t="s">
        <v>11</v>
      </c>
      <c r="B48" s="140"/>
      <c r="C48" s="32"/>
      <c r="D48" s="134"/>
      <c r="E48" s="283">
        <f>SUM(E34:E47)</f>
        <v>0</v>
      </c>
      <c r="F48" s="35">
        <f>SUM(F34:F47)</f>
        <v>0</v>
      </c>
      <c r="G48" s="33">
        <f>SUM(G34:G47)</f>
        <v>0</v>
      </c>
      <c r="H48" s="34">
        <f t="shared" ref="H48:N48" si="6">SUM(H34:H47)</f>
        <v>0</v>
      </c>
      <c r="I48" s="34">
        <f t="shared" si="6"/>
        <v>0</v>
      </c>
      <c r="J48" s="34">
        <f t="shared" si="6"/>
        <v>0</v>
      </c>
      <c r="K48" s="34">
        <f t="shared" si="6"/>
        <v>0</v>
      </c>
      <c r="L48" s="34">
        <f t="shared" si="6"/>
        <v>0</v>
      </c>
      <c r="M48" s="34">
        <f t="shared" si="6"/>
        <v>0</v>
      </c>
      <c r="N48" s="35">
        <f t="shared" si="6"/>
        <v>0</v>
      </c>
      <c r="O48" s="230"/>
      <c r="P48" s="230"/>
      <c r="Q48" s="230"/>
      <c r="R48" s="230"/>
      <c r="S48" s="230"/>
      <c r="T48" s="223"/>
      <c r="U48" s="223"/>
      <c r="V48" s="223"/>
      <c r="W48" s="223"/>
      <c r="X48" s="223"/>
      <c r="Y48" s="1"/>
      <c r="Z48" s="149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7.25" customHeight="1" x14ac:dyDescent="0.25">
      <c r="O49" s="223"/>
      <c r="P49" s="223"/>
      <c r="Q49" s="223"/>
      <c r="R49" s="223"/>
      <c r="S49" s="223"/>
      <c r="T49" s="223"/>
      <c r="U49" s="230"/>
      <c r="V49" s="230"/>
      <c r="W49" s="230"/>
      <c r="X49" s="230"/>
      <c r="Y49" s="1"/>
      <c r="Z49" s="149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7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1"/>
      <c r="Z50" s="149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1"/>
      <c r="Z51" s="149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7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41"/>
      <c r="V52" s="41"/>
      <c r="W52" s="41"/>
      <c r="X52" s="41"/>
      <c r="Y52" s="1"/>
      <c r="Z52" s="149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7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49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7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49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7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49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7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49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7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49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7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49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7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49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7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49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7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49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7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49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7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49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7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49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7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49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7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49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36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6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6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6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6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6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6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6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6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6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6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6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6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6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6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6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6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6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6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6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6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6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41"/>
      <c r="P92" s="41"/>
      <c r="Q92" s="41"/>
      <c r="R92" s="41"/>
      <c r="S92" s="41"/>
      <c r="T92" s="41"/>
      <c r="U92" s="1"/>
      <c r="V92" s="1"/>
      <c r="W92" s="1"/>
      <c r="X92" s="1"/>
      <c r="Y92" s="1"/>
      <c r="Z92" s="36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</sheetData>
  <sheetProtection algorithmName="SHA-512" hashValue="QawtDPf80X6J06dzm8aYqNTmTd8xmDgyKt575N+lFdSJQ00pcCV8B+gsKXDjqHagIfEBnqkz3yEElzz7RZcWWA==" saltValue="hqwqSeZ2uHMX4lHQZlEVxQ==" spinCount="100000" sheet="1" formatColumns="0" formatRows="0" selectLockedCells="1"/>
  <mergeCells count="27">
    <mergeCell ref="E30:F30"/>
    <mergeCell ref="H30:M30"/>
    <mergeCell ref="E27:F27"/>
    <mergeCell ref="G27:N27"/>
    <mergeCell ref="E28:F28"/>
    <mergeCell ref="G28:N28"/>
    <mergeCell ref="E29:F29"/>
    <mergeCell ref="G29:N29"/>
    <mergeCell ref="E6:G6"/>
    <mergeCell ref="H6:J6"/>
    <mergeCell ref="K6:M6"/>
    <mergeCell ref="N7:S7"/>
    <mergeCell ref="H7:J7"/>
    <mergeCell ref="T7:W7"/>
    <mergeCell ref="N8:O8"/>
    <mergeCell ref="P8:Q8"/>
    <mergeCell ref="R8:S8"/>
    <mergeCell ref="V8:W8"/>
    <mergeCell ref="H1:M1"/>
    <mergeCell ref="O1:P1"/>
    <mergeCell ref="H3:M3"/>
    <mergeCell ref="Q1:W1"/>
    <mergeCell ref="E5:G5"/>
    <mergeCell ref="H5:J5"/>
    <mergeCell ref="K5:M5"/>
    <mergeCell ref="N5:S5"/>
    <mergeCell ref="T5:W5"/>
  </mergeCells>
  <phoneticPr fontId="1" type="noConversion"/>
  <pageMargins left="0.39370078740157483" right="0.39370078740157483" top="0.39370078740157483" bottom="0" header="0.55118110236220474" footer="0"/>
  <pageSetup paperSize="9" scale="26" orientation="landscape" r:id="rId1"/>
  <headerFooter alignWithMargins="0">
    <oddFooter>&amp;L&amp;F&amp;C&amp;A&amp;RSeite 2</oddFooter>
  </headerFooter>
  <ignoredErrors>
    <ignoredError sqref="C1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UVB" xr:uid="{00000000-0002-0000-0200-000002000000}">
          <x14:formula1>
            <xm:f>'Geschäftsbericht 2025'!$Z$5:$Z$66</xm:f>
          </x14:formula1>
          <xm:sqref>A12:A24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84"/>
  <sheetViews>
    <sheetView zoomScale="125" zoomScaleNormal="125" zoomScalePageLayoutView="125" workbookViewId="0"/>
  </sheetViews>
  <sheetFormatPr baseColWidth="10" defaultRowHeight="12.5" x14ac:dyDescent="0.25"/>
  <cols>
    <col min="1" max="1" width="11.6328125" customWidth="1"/>
    <col min="2" max="2" width="11.1796875" customWidth="1"/>
    <col min="3" max="32" width="8.7265625" customWidth="1"/>
    <col min="33" max="33" width="7.90625" customWidth="1"/>
    <col min="34" max="34" width="9.26953125" bestFit="1" customWidth="1"/>
    <col min="35" max="36" width="8.7265625" customWidth="1"/>
    <col min="38" max="38" width="35" bestFit="1" customWidth="1"/>
    <col min="39" max="39" width="8.81640625" customWidth="1"/>
    <col min="42" max="42" width="11.453125" customWidth="1"/>
  </cols>
  <sheetData>
    <row r="1" spans="1:40" x14ac:dyDescent="0.25">
      <c r="A1" s="320"/>
      <c r="B1" s="289" t="s">
        <v>2</v>
      </c>
      <c r="C1" s="290" t="s">
        <v>2</v>
      </c>
      <c r="D1" s="291" t="s">
        <v>2</v>
      </c>
      <c r="E1" s="292" t="s">
        <v>2</v>
      </c>
      <c r="F1" s="290" t="s">
        <v>2</v>
      </c>
      <c r="G1" s="291" t="s">
        <v>2</v>
      </c>
      <c r="H1" s="292" t="s">
        <v>2</v>
      </c>
      <c r="I1" s="291" t="s">
        <v>2</v>
      </c>
      <c r="J1" s="291" t="s">
        <v>2</v>
      </c>
      <c r="K1" s="292" t="s">
        <v>2</v>
      </c>
      <c r="L1" s="290" t="s">
        <v>2</v>
      </c>
      <c r="M1" s="291" t="s">
        <v>7</v>
      </c>
      <c r="N1" s="291" t="s">
        <v>2</v>
      </c>
      <c r="O1" s="291" t="s">
        <v>7</v>
      </c>
      <c r="P1" s="291" t="s">
        <v>2</v>
      </c>
      <c r="Q1" s="292" t="s">
        <v>7</v>
      </c>
      <c r="R1" s="291" t="s">
        <v>2</v>
      </c>
      <c r="S1" s="291" t="s">
        <v>7</v>
      </c>
      <c r="T1" s="291" t="s">
        <v>2</v>
      </c>
      <c r="U1" s="291" t="s">
        <v>7</v>
      </c>
      <c r="V1" s="290" t="s">
        <v>2</v>
      </c>
      <c r="W1" s="292" t="s">
        <v>7</v>
      </c>
      <c r="X1" s="293" t="s">
        <v>12</v>
      </c>
      <c r="Y1" s="290" t="s">
        <v>12</v>
      </c>
      <c r="Z1" s="290" t="s">
        <v>12</v>
      </c>
      <c r="AA1" s="290" t="s">
        <v>12</v>
      </c>
      <c r="AB1" s="290" t="s">
        <v>12</v>
      </c>
      <c r="AC1" s="290" t="s">
        <v>12</v>
      </c>
      <c r="AD1" s="290" t="s">
        <v>12</v>
      </c>
      <c r="AE1" s="292" t="s">
        <v>12</v>
      </c>
      <c r="AF1" s="294"/>
      <c r="AG1" s="295"/>
      <c r="AH1" s="296"/>
      <c r="AI1" s="296"/>
      <c r="AJ1" s="296"/>
      <c r="AK1" s="296"/>
      <c r="AL1" s="296"/>
      <c r="AM1" s="297"/>
      <c r="AN1" s="297"/>
    </row>
    <row r="2" spans="1:40" ht="13" x14ac:dyDescent="0.3">
      <c r="A2" s="319"/>
      <c r="B2" s="95" t="s">
        <v>165</v>
      </c>
      <c r="C2" s="95" t="s">
        <v>123</v>
      </c>
      <c r="D2" s="94" t="s">
        <v>124</v>
      </c>
      <c r="E2" s="96" t="s">
        <v>125</v>
      </c>
      <c r="F2" s="95" t="s">
        <v>126</v>
      </c>
      <c r="G2" s="94" t="s">
        <v>127</v>
      </c>
      <c r="H2" s="96" t="s">
        <v>128</v>
      </c>
      <c r="I2" s="95" t="s">
        <v>129</v>
      </c>
      <c r="J2" s="94" t="s">
        <v>130</v>
      </c>
      <c r="K2" s="96" t="s">
        <v>131</v>
      </c>
      <c r="L2" s="95" t="s">
        <v>132</v>
      </c>
      <c r="M2" s="94" t="s">
        <v>133</v>
      </c>
      <c r="N2" s="94" t="s">
        <v>134</v>
      </c>
      <c r="O2" s="94" t="s">
        <v>135</v>
      </c>
      <c r="P2" s="94" t="s">
        <v>136</v>
      </c>
      <c r="Q2" s="94" t="s">
        <v>137</v>
      </c>
      <c r="R2" s="95" t="s">
        <v>138</v>
      </c>
      <c r="S2" s="94" t="s">
        <v>139</v>
      </c>
      <c r="T2" s="94" t="s">
        <v>140</v>
      </c>
      <c r="U2" s="94" t="s">
        <v>141</v>
      </c>
      <c r="V2" s="125" t="s">
        <v>142</v>
      </c>
      <c r="W2" s="97" t="s">
        <v>143</v>
      </c>
      <c r="X2" s="95" t="s">
        <v>144</v>
      </c>
      <c r="Y2" s="94" t="s">
        <v>145</v>
      </c>
      <c r="Z2" s="94" t="s">
        <v>146</v>
      </c>
      <c r="AA2" s="94" t="s">
        <v>147</v>
      </c>
      <c r="AB2" s="94" t="s">
        <v>148</v>
      </c>
      <c r="AC2" s="94" t="s">
        <v>149</v>
      </c>
      <c r="AD2" s="94" t="s">
        <v>150</v>
      </c>
      <c r="AE2" s="97" t="s">
        <v>151</v>
      </c>
      <c r="AF2" s="126" t="s">
        <v>43</v>
      </c>
      <c r="AG2" s="94" t="s">
        <v>44</v>
      </c>
      <c r="AH2" s="96" t="s">
        <v>152</v>
      </c>
      <c r="AI2" s="96" t="s">
        <v>153</v>
      </c>
      <c r="AJ2" s="96" t="s">
        <v>154</v>
      </c>
      <c r="AK2" s="96" t="s">
        <v>155</v>
      </c>
      <c r="AL2" s="96" t="s">
        <v>167</v>
      </c>
      <c r="AM2" s="110" t="s">
        <v>166</v>
      </c>
      <c r="AN2" s="110" t="s">
        <v>535</v>
      </c>
    </row>
    <row r="3" spans="1:40" ht="15.5" x14ac:dyDescent="0.35">
      <c r="A3" s="319" t="s">
        <v>172</v>
      </c>
      <c r="B3" s="151">
        <f>'Geschäftsbericht 2025 (2)'!D25</f>
        <v>0</v>
      </c>
      <c r="C3" s="151">
        <f>'Geschäftsbericht 2025 (2)'!E25</f>
        <v>0</v>
      </c>
      <c r="D3" s="152">
        <f>'Geschäftsbericht 2025 (2)'!F25</f>
        <v>0</v>
      </c>
      <c r="E3" s="173">
        <f>'Geschäftsbericht 2025 (2)'!G25</f>
        <v>0</v>
      </c>
      <c r="F3" s="151">
        <f>'Geschäftsbericht 2025 (2)'!H25</f>
        <v>0</v>
      </c>
      <c r="G3" s="152">
        <f>'Geschäftsbericht 2025 (2)'!I25</f>
        <v>0</v>
      </c>
      <c r="H3" s="153">
        <f>'Geschäftsbericht 2025 (2)'!J25</f>
        <v>0</v>
      </c>
      <c r="I3" s="173">
        <f>'Geschäftsbericht 2025 (2)'!K25</f>
        <v>0</v>
      </c>
      <c r="J3" s="152">
        <f>'Geschäftsbericht 2025 (2)'!L25</f>
        <v>0</v>
      </c>
      <c r="K3" s="153">
        <f>'Geschäftsbericht 2025 (2)'!M25</f>
        <v>0</v>
      </c>
      <c r="L3" s="173">
        <f>'Geschäftsbericht 2025 (2)'!N25</f>
        <v>0</v>
      </c>
      <c r="M3" s="154">
        <f>'Geschäftsbericht 2025 (2)'!O25</f>
        <v>0</v>
      </c>
      <c r="N3" s="152">
        <f>'Geschäftsbericht 2025 (2)'!P25</f>
        <v>0</v>
      </c>
      <c r="O3" s="154">
        <f>'Geschäftsbericht 2025 (2)'!Q25</f>
        <v>0</v>
      </c>
      <c r="P3" s="152">
        <f>'Geschäftsbericht 2025 (2)'!R25</f>
        <v>0</v>
      </c>
      <c r="Q3" s="154">
        <f>'Geschäftsbericht 2025 (2)'!S25</f>
        <v>0</v>
      </c>
      <c r="R3" s="151">
        <f>'Geschäftsbericht 2025 (2)'!T25</f>
        <v>0</v>
      </c>
      <c r="S3" s="154">
        <f>'Geschäftsbericht 2025 (2)'!U25</f>
        <v>0</v>
      </c>
      <c r="T3" s="152">
        <f>'Geschäftsbericht 2025 (2)'!V25</f>
        <v>0</v>
      </c>
      <c r="U3" s="154">
        <f>'Geschäftsbericht 2025 (2)'!W25</f>
        <v>0</v>
      </c>
      <c r="V3" s="152">
        <f>'Geschäftsbericht 2025 (2)'!E48</f>
        <v>0</v>
      </c>
      <c r="W3" s="155">
        <f>'Geschäftsbericht 2025 (2)'!F48</f>
        <v>0</v>
      </c>
      <c r="X3" s="156">
        <f>'Geschäftsbericht 2025 (2)'!G48</f>
        <v>0</v>
      </c>
      <c r="Y3" s="154">
        <f>'Geschäftsbericht 2025 (2)'!H48</f>
        <v>0</v>
      </c>
      <c r="Z3" s="154">
        <f>'Geschäftsbericht 2025 (2)'!I48</f>
        <v>0</v>
      </c>
      <c r="AA3" s="154">
        <f>'Geschäftsbericht 2025 (2)'!J48</f>
        <v>0</v>
      </c>
      <c r="AB3" s="154">
        <f>'Geschäftsbericht 2025 (2)'!K48</f>
        <v>0</v>
      </c>
      <c r="AC3" s="154">
        <f>'Geschäftsbericht 2025 (2)'!L48</f>
        <v>0</v>
      </c>
      <c r="AD3" s="154">
        <f>'Geschäftsbericht 2025 (2)'!M48</f>
        <v>0</v>
      </c>
      <c r="AE3" s="155">
        <f>'Geschäftsbericht 2025 (2)'!N48</f>
        <v>0</v>
      </c>
      <c r="AF3" s="173">
        <f>'Geschäftsbericht 2025'!P34</f>
        <v>0</v>
      </c>
      <c r="AG3" s="152">
        <f>'Geschäftsbericht 2025'!Q34</f>
        <v>0</v>
      </c>
      <c r="AH3" s="153">
        <f>'Geschäftsbericht 2025'!R34</f>
        <v>0</v>
      </c>
      <c r="AI3" s="153">
        <f>'Geschäftsbericht 2025'!S34</f>
        <v>0</v>
      </c>
      <c r="AJ3" s="153">
        <f>'Geschäftsbericht 2025'!T34</f>
        <v>0</v>
      </c>
      <c r="AK3" s="157">
        <f>'Geschäftsbericht 2025'!U34</f>
        <v>0</v>
      </c>
      <c r="AL3" s="102" t="str">
        <f>'Geschäftsbericht 2025'!S42</f>
        <v>ggf. Name des Partners eingeben</v>
      </c>
      <c r="AM3" s="323" t="e">
        <f ca="1">VALUE(TRIM(MID(CELL("dateiname",A2),SEARCH("(",CELL("Dateiname",A2))+1,3)))</f>
        <v>#VALUE!</v>
      </c>
      <c r="AN3" s="323">
        <f>Jahr</f>
        <v>2025</v>
      </c>
    </row>
    <row r="4" spans="1:40" ht="15.5" x14ac:dyDescent="0.35">
      <c r="A4" s="321" t="s">
        <v>178</v>
      </c>
      <c r="B4" s="174">
        <f>SUMIF('Geschäftsbericht 2025'!$C11:$C24,"&gt;=500",'Geschäftsbericht 2025'!D11:D24)+SUMIF('Geschäftsbericht 2025 (2)'!$C12:$C24,"&gt;=500",'Geschäftsbericht 2025 (2)'!D12:D24)</f>
        <v>0</v>
      </c>
      <c r="C4" s="175">
        <f>SUMIF('Geschäftsbericht 2025'!$C11:$C24,"&gt;=500",'Geschäftsbericht 2025'!E11:E24)+SUMIF('Geschäftsbericht 2025 (2)'!$C12:$C24,"&gt;=500",'Geschäftsbericht 2025 (2)'!E12:E24)</f>
        <v>0</v>
      </c>
      <c r="D4" s="176">
        <f>SUMIF('Geschäftsbericht 2025'!$C11:$C24,"&gt;=500",'Geschäftsbericht 2025'!F11:F24)+SUMIF('Geschäftsbericht 2025 (2)'!$C12:$C24,"&gt;=500",'Geschäftsbericht 2025 (2)'!F12:F24)</f>
        <v>0</v>
      </c>
      <c r="E4" s="175">
        <f>SUMIF('Geschäftsbericht 2025'!$C11:$C24,"&gt;=500",'Geschäftsbericht 2025'!G11:G24)+SUMIF('Geschäftsbericht 2025 (2)'!$C12:$C24,"&gt;=500",'Geschäftsbericht 2025 (2)'!G12:G24)</f>
        <v>0</v>
      </c>
      <c r="F4" s="177">
        <f>SUMIF('Geschäftsbericht 2025'!$C11:$C24,"&gt;=500",'Geschäftsbericht 2025'!H11:H24)+SUMIF('Geschäftsbericht 2025 (2)'!$C12:$C24,"&gt;=500",'Geschäftsbericht 2025 (2)'!H12:H24)</f>
        <v>0</v>
      </c>
      <c r="G4" s="176">
        <f>SUMIF('Geschäftsbericht 2025'!$C11:$C24,"&gt;=500",'Geschäftsbericht 2025'!I11:I24)+SUMIF('Geschäftsbericht 2025 (2)'!$C12:$C24,"&gt;=500",'Geschäftsbericht 2025 (2)'!I12:I24)</f>
        <v>0</v>
      </c>
      <c r="H4" s="178">
        <f>SUMIF('Geschäftsbericht 2025'!$C11:$C24,"&gt;=500",'Geschäftsbericht 2025'!J11:J24)+SUMIF('Geschäftsbericht 2025 (2)'!$C12:$C24,"&gt;=500",'Geschäftsbericht 2025 (2)'!J12:J24)</f>
        <v>0</v>
      </c>
      <c r="I4" s="175">
        <f>SUMIF('Geschäftsbericht 2025'!$C11:$C24,"&gt;=500",'Geschäftsbericht 2025'!K11:K24)+SUMIF('Geschäftsbericht 2025 (2)'!$C12:$C24,"&gt;=500",'Geschäftsbericht 2025 (2)'!K12:K24)</f>
        <v>0</v>
      </c>
      <c r="J4" s="176">
        <f>SUMIF('Geschäftsbericht 2025'!$C11:$C24,"&gt;=500",'Geschäftsbericht 2025'!L11:L24)+SUMIF('Geschäftsbericht 2025 (2)'!$C12:$C24,"&gt;=500",'Geschäftsbericht 2025 (2)'!L12:L24)</f>
        <v>0</v>
      </c>
      <c r="K4" s="178">
        <f>SUMIF('Geschäftsbericht 2025'!$C11:$C24,"&gt;=500",'Geschäftsbericht 2025'!M11:M24)+SUMIF('Geschäftsbericht 2025 (2)'!$C12:$C24,"&gt;=500",'Geschäftsbericht 2025 (2)'!M12:M24)</f>
        <v>0</v>
      </c>
      <c r="L4" s="175">
        <f>SUMIF('Geschäftsbericht 2025'!$C11:$C24,"&gt;=500",'Geschäftsbericht 2025'!N11:N24)+SUMIF('Geschäftsbericht 2025 (2)'!$C12:$C24,"&gt;=500",'Geschäftsbericht 2025 (2)'!N12:N24)</f>
        <v>0</v>
      </c>
      <c r="M4" s="179">
        <f>SUMIF('Geschäftsbericht 2025'!$C11:$C24,"&gt;=500",'Geschäftsbericht 2025'!O11:O24)+SUMIF('Geschäftsbericht 2025 (2)'!$C12:$C24,"&gt;=500",'Geschäftsbericht 2025 (2)'!O12:O24)</f>
        <v>0</v>
      </c>
      <c r="N4" s="180">
        <f>SUMIF('Geschäftsbericht 2025'!$C11:$C24,"&gt;=500",'Geschäftsbericht 2025'!P11:P24)+SUMIF('Geschäftsbericht 2025 (2)'!$C12:$C24,"&gt;=500",'Geschäftsbericht 2025 (2)'!P12:P24)</f>
        <v>0</v>
      </c>
      <c r="O4" s="179">
        <f>SUMIF('Geschäftsbericht 2025'!$C11:$C24,"&gt;=500",'Geschäftsbericht 2025'!Q11:Q24)+SUMIF('Geschäftsbericht 2025 (2)'!$C12:$C24,"&gt;=500",'Geschäftsbericht 2025 (2)'!Q12:Q24)</f>
        <v>0</v>
      </c>
      <c r="P4" s="180">
        <f>SUMIF('Geschäftsbericht 2025'!$C11:$C24,"&gt;=500",'Geschäftsbericht 2025'!R11:R24)+SUMIF('Geschäftsbericht 2025 (2)'!$C12:$C24,"&gt;=500",'Geschäftsbericht 2025 (2)'!R12:R24)</f>
        <v>0</v>
      </c>
      <c r="Q4" s="179">
        <f>SUMIF('Geschäftsbericht 2025'!$C11:$C24,"&gt;=500",'Geschäftsbericht 2025'!S11:S24)+SUMIF('Geschäftsbericht 2025 (2)'!$C12:$C24,"&gt;=500",'Geschäftsbericht 2025 (2)'!S12:S24)</f>
        <v>0</v>
      </c>
      <c r="R4" s="177">
        <f>SUMIF('Geschäftsbericht 2025'!$C11:$C24,"&gt;=500",'Geschäftsbericht 2025'!T11:T24)+SUMIF('Geschäftsbericht 2025 (2)'!$C12:$C24,"&gt;=500",'Geschäftsbericht 2025 (2)'!T12:T24)</f>
        <v>0</v>
      </c>
      <c r="S4" s="179">
        <f>SUMIF('Geschäftsbericht 2025'!$C11:$C24,"&gt;=500",'Geschäftsbericht 2025'!U11:U24)+SUMIF('Geschäftsbericht 2025 (2)'!$C12:$C24,"&gt;=500",'Geschäftsbericht 2025 (2)'!U12:U24)</f>
        <v>0</v>
      </c>
      <c r="T4" s="180">
        <f>SUMIF('Geschäftsbericht 2025'!$C11:$C24,"&gt;=500",'Geschäftsbericht 2025'!V11:V24)+SUMIF('Geschäftsbericht 2025 (2)'!$C12:$C24,"&gt;=500",'Geschäftsbericht 2025 (2)'!V12:V24)</f>
        <v>0</v>
      </c>
      <c r="U4" s="179">
        <f>SUMIF('Geschäftsbericht 2025'!$C11:$C24,"&gt;=500",'Geschäftsbericht 2025'!W11:W24)+SUMIF('Geschäftsbericht 2025 (2)'!$C12:$C24,"&gt;=500",'Geschäftsbericht 2025 (2)'!W12:W24)</f>
        <v>0</v>
      </c>
      <c r="V4" s="180">
        <f>SUMIF('Geschäftsbericht 2025'!$C11:$C24,"&gt;=500",'Geschäftsbericht 2025'!E34:E47)+SUMIF('Geschäftsbericht 2025 (2)'!$C12:$C24,"&gt;=500",'Geschäftsbericht 2025 (2)'!E35:E47)</f>
        <v>0</v>
      </c>
      <c r="W4" s="179">
        <f>SUMIF('Geschäftsbericht 2025'!$C11:$C24,"&gt;=500",'Geschäftsbericht 2025'!F34:F47)+SUMIF('Geschäftsbericht 2025 (2)'!$C12:$C24,"&gt;=500",'Geschäftsbericht 2025 (2)'!F35:F47)</f>
        <v>0</v>
      </c>
      <c r="X4" s="181">
        <f>SUMIF('Geschäftsbericht 2025'!$C11:$C24,"&gt;=500",'Geschäftsbericht 2025'!G34:G47)+SUMIF('Geschäftsbericht 2025 (2)'!$C12:$C24,"&gt;=500",'Geschäftsbericht 2025 (2)'!G35:G47)</f>
        <v>0</v>
      </c>
      <c r="Y4" s="179">
        <f>SUMIF('Geschäftsbericht 2025'!$C11:$C24,"&gt;=500",'Geschäftsbericht 2025'!H34:H47)+SUMIF('Geschäftsbericht 2025 (2)'!$C12:$C24,"&gt;=500",'Geschäftsbericht 2025 (2)'!H35:H47)</f>
        <v>0</v>
      </c>
      <c r="Z4" s="179">
        <f>SUMIF('Geschäftsbericht 2025'!$C11:$C24,"&gt;=500",'Geschäftsbericht 2025'!I34:I47)+SUMIF('Geschäftsbericht 2025 (2)'!$C12:$C24,"&gt;=500",'Geschäftsbericht 2025 (2)'!I35:I47)</f>
        <v>0</v>
      </c>
      <c r="AA4" s="179">
        <f>SUMIF('Geschäftsbericht 2025'!$C11:$C24,"&gt;=500",'Geschäftsbericht 2025'!J34:J47)+SUMIF('Geschäftsbericht 2025 (2)'!$C12:$C24,"&gt;=500",'Geschäftsbericht 2025 (2)'!J35:J47)</f>
        <v>0</v>
      </c>
      <c r="AB4" s="179">
        <f>SUMIF('Geschäftsbericht 2025'!$C11:$C24,"&gt;=500",'Geschäftsbericht 2025'!K34:K47)+SUMIF('Geschäftsbericht 2025 (2)'!$C12:$C24,"&gt;=500",'Geschäftsbericht 2025 (2)'!K35:K47)</f>
        <v>0</v>
      </c>
      <c r="AC4" s="179">
        <f>SUMIF('Geschäftsbericht 2025'!$C11:$C24,"&gt;=500",'Geschäftsbericht 2025'!L34:L47)+SUMIF('Geschäftsbericht 2025 (2)'!$C12:$C24,"&gt;=500",'Geschäftsbericht 2025 (2)'!L35:L47)</f>
        <v>0</v>
      </c>
      <c r="AD4" s="179">
        <f>SUMIF('Geschäftsbericht 2025'!$C11:$C24,"&gt;=500",'Geschäftsbericht 2025'!M34:M47)+SUMIF('Geschäftsbericht 2025 (2)'!$C12:$C24,"&gt;=500",'Geschäftsbericht 2025 (2)'!M35:M47)</f>
        <v>0</v>
      </c>
      <c r="AE4" s="179">
        <f>SUMIF('Geschäftsbericht 2025'!$C11:$C24,"&gt;=500",'Geschäftsbericht 2025'!N34:N47)+SUMIF('Geschäftsbericht 2025 (2)'!$C12:$C24,"&gt;=500",'Geschäftsbericht 2025 (2)'!N35:N47)</f>
        <v>0</v>
      </c>
      <c r="AF4" s="182"/>
      <c r="AG4" s="183"/>
      <c r="AH4" s="183"/>
      <c r="AI4" s="184"/>
      <c r="AJ4" s="184"/>
      <c r="AK4" s="184"/>
      <c r="AL4" s="184"/>
      <c r="AM4" s="323" t="e">
        <f ca="1">DNr</f>
        <v>#VALUE!</v>
      </c>
      <c r="AN4" s="323">
        <f>Jahr</f>
        <v>2025</v>
      </c>
    </row>
    <row r="5" spans="1:40" x14ac:dyDescent="0.25">
      <c r="A5" s="322" t="s">
        <v>179</v>
      </c>
      <c r="B5" s="195">
        <f>SUMIF('Geschäftsbericht 2025'!$C11:$C24,"&lt;500",'Geschäftsbericht 2025'!D11:D24)+SUMIF('Geschäftsbericht 2025 (2)'!$C12:$C24,"&lt;500",'Geschäftsbericht 2025 (2)'!D12:D24)</f>
        <v>0</v>
      </c>
      <c r="C5" s="185">
        <f>SUMIF('Geschäftsbericht 2025'!$C11:$C24,"&lt;500",'Geschäftsbericht 2025'!E11:E24)+SUMIF('Geschäftsbericht 2025 (2)'!$C12:$C24,"&lt;500",'Geschäftsbericht 2025 (2)'!E12:E24)</f>
        <v>0</v>
      </c>
      <c r="D5" s="210">
        <f>SUMIF('Geschäftsbericht 2025'!$C11:$C24,"&lt;500",'Geschäftsbericht 2025'!F11:F24)+SUMIF('Geschäftsbericht 2025 (2)'!$C12:$C24,"&lt;500",'Geschäftsbericht 2025 (2)'!F12:F24)</f>
        <v>0</v>
      </c>
      <c r="E5" s="185">
        <f>SUMIF('Geschäftsbericht 2025'!$C11:$C24,"&lt;500",'Geschäftsbericht 2025'!G11:G24)+SUMIF('Geschäftsbericht 2025 (2)'!$C12:$C24,"&lt;500",'Geschäftsbericht 2025 (2)'!G12:G24)</f>
        <v>0</v>
      </c>
      <c r="F5" s="198">
        <f>SUMIF('Geschäftsbericht 2025'!$C11:$C24,"&lt;500",'Geschäftsbericht 2025'!H11:H24)+SUMIF('Geschäftsbericht 2025 (2)'!$C12:$C24,"&lt;500",'Geschäftsbericht 2025 (2)'!H12:H24)</f>
        <v>0</v>
      </c>
      <c r="G5" s="210">
        <f>SUMIF('Geschäftsbericht 2025'!$C11:$C24,"&lt;500",'Geschäftsbericht 2025'!I11:I24)+SUMIF('Geschäftsbericht 2025 (2)'!$C12:$C24,"&lt;500",'Geschäftsbericht 2025 (2)'!I12:I24)</f>
        <v>0</v>
      </c>
      <c r="H5" s="199">
        <f>SUMIF('Geschäftsbericht 2025'!$C11:$C24,"&lt;500",'Geschäftsbericht 2025'!J11:J24)+SUMIF('Geschäftsbericht 2025 (2)'!$C12:$C24,"&lt;500",'Geschäftsbericht 2025 (2)'!J12:J24)</f>
        <v>0</v>
      </c>
      <c r="I5" s="185">
        <f>SUMIF('Geschäftsbericht 2025'!$C11:$C24,"&lt;500",'Geschäftsbericht 2025'!K11:K24)+SUMIF('Geschäftsbericht 2025 (2)'!$C12:$C24,"&lt;500",'Geschäftsbericht 2025 (2)'!K12:K24)</f>
        <v>0</v>
      </c>
      <c r="J5" s="210">
        <f>SUMIF('Geschäftsbericht 2025'!$C11:$C24,"&lt;500",'Geschäftsbericht 2025'!L11:L24)+SUMIF('Geschäftsbericht 2025 (2)'!$C12:$C24,"&lt;500",'Geschäftsbericht 2025 (2)'!L12:L24)</f>
        <v>0</v>
      </c>
      <c r="K5" s="185">
        <f>SUMIF('Geschäftsbericht 2025'!$C11:$C24,"&lt;500",'Geschäftsbericht 2025'!M11:M24)+SUMIF('Geschäftsbericht 2025 (2)'!$C12:$C24,"&lt;500",'Geschäftsbericht 2025 (2)'!M12:M24)</f>
        <v>0</v>
      </c>
      <c r="L5" s="198">
        <f>SUMIF('Geschäftsbericht 2025'!$C11:$C24,"&lt;500",'Geschäftsbericht 2025'!N11:N24)+SUMIF('Geschäftsbericht 2025 (2)'!$C12:$C24,"&lt;500",'Geschäftsbericht 2025 (2)'!N12:N24)</f>
        <v>0</v>
      </c>
      <c r="M5" s="213">
        <f>SUMIF('Geschäftsbericht 2025'!$C11:$C24,"&lt;500",'Geschäftsbericht 2025'!O11:O24)+SUMIF('Geschäftsbericht 2025 (2)'!$C12:$C24,"&lt;500",'Geschäftsbericht 2025 (2)'!O12:O24)</f>
        <v>0</v>
      </c>
      <c r="N5" s="210">
        <f>SUMIF('Geschäftsbericht 2025'!$C11:$C24,"&lt;500",'Geschäftsbericht 2025'!P11:P24)+SUMIF('Geschäftsbericht 2025 (2)'!$C12:$C24,"&lt;500",'Geschäftsbericht 2025 (2)'!P12:P24)</f>
        <v>0</v>
      </c>
      <c r="O5" s="213">
        <f>SUMIF('Geschäftsbericht 2025'!$C11:$C24,"&lt;500",'Geschäftsbericht 2025'!Q11:Q24)+SUMIF('Geschäftsbericht 2025 (2)'!$C12:$C24,"&lt;500",'Geschäftsbericht 2025 (2)'!Q12:Q24)</f>
        <v>0</v>
      </c>
      <c r="P5" s="210">
        <f>SUMIF('Geschäftsbericht 2025'!$C11:$C24,"&lt;500",'Geschäftsbericht 2025'!R11:R24)+SUMIF('Geschäftsbericht 2025 (2)'!$C12:$C24,"&lt;500",'Geschäftsbericht 2025 (2)'!R12:R24)</f>
        <v>0</v>
      </c>
      <c r="Q5" s="204">
        <f>SUMIF('Geschäftsbericht 2025'!$C11:$C24,"&lt;500",'Geschäftsbericht 2025'!S11:S24)+SUMIF('Geschäftsbericht 2025 (2)'!$C12:$C24,"&lt;500",'Geschäftsbericht 2025 (2)'!S12:S24)</f>
        <v>0</v>
      </c>
      <c r="R5" s="185">
        <f>SUMIF('Geschäftsbericht 2025'!$C11:$C24,"&lt;500",'Geschäftsbericht 2025'!T11:T24)+SUMIF('Geschäftsbericht 2025 (2)'!$C12:$C24,"&lt;500",'Geschäftsbericht 2025 (2)'!T12:T24)</f>
        <v>0</v>
      </c>
      <c r="S5" s="213">
        <f>SUMIF('Geschäftsbericht 2025'!$C11:$C24,"&lt;500",'Geschäftsbericht 2025'!U11:U24)+SUMIF('Geschäftsbericht 2025 (2)'!$C12:$C24,"&lt;500",'Geschäftsbericht 2025 (2)'!U12:U24)</f>
        <v>0</v>
      </c>
      <c r="T5" s="210">
        <f>SUMIF('Geschäftsbericht 2025'!$C11:$C24,"&lt;500",'Geschäftsbericht 2025'!V11:V24)+SUMIF('Geschäftsbericht 2025 (2)'!$C12:$C24,"&lt;500",'Geschäftsbericht 2025 (2)'!V12:V24)</f>
        <v>0</v>
      </c>
      <c r="U5" s="213">
        <f>SUMIF('Geschäftsbericht 2025'!$C11:$C24,"&lt;500",'Geschäftsbericht 2025'!W11:W24)+SUMIF('Geschäftsbericht 2025 (2)'!$C12:$C24,"&lt;500",'Geschäftsbericht 2025 (2)'!W12:W24)</f>
        <v>0</v>
      </c>
      <c r="V5" s="210">
        <f>SUMIF('Geschäftsbericht 2025'!$C11:$C24,"&lt;500",'Geschäftsbericht 2025'!E34:E47)+SUMIF('Geschäftsbericht 2025 (2)'!$C12:$C24,"&lt;500",'Geschäftsbericht 2025 (2)'!E35:E47)</f>
        <v>0</v>
      </c>
      <c r="W5" s="186">
        <f>SUMIF('Geschäftsbericht 2025'!$C11:$C24,"&lt;500",'Geschäftsbericht 2025'!F34:F47)+SUMIF('Geschäftsbericht 2025 (2)'!$C12:$C24,"&lt;500",'Geschäftsbericht 2025 (2)'!F35:F47)</f>
        <v>0</v>
      </c>
      <c r="X5" s="207">
        <f>SUMIF('Geschäftsbericht 2025'!$C11:$C24,"&lt;500",'Geschäftsbericht 2025'!G34:G47)+SUMIF('Geschäftsbericht 2025 (2)'!$C12:$C24,"&lt;500",'Geschäftsbericht 2025 (2)'!G35:G47)</f>
        <v>0</v>
      </c>
      <c r="Y5" s="213">
        <f>SUMIF('Geschäftsbericht 2025'!$C11:$C24,"&lt;500",'Geschäftsbericht 2025'!H34:H47)+SUMIF('Geschäftsbericht 2025 (2)'!$C12:$C24,"&lt;500",'Geschäftsbericht 2025 (2)'!H35:H47)</f>
        <v>0</v>
      </c>
      <c r="Z5" s="213">
        <f>SUMIF('Geschäftsbericht 2025'!$C11:$C24,"&lt;500",'Geschäftsbericht 2025'!I34:I47)+SUMIF('Geschäftsbericht 2025 (2)'!$C12:$C24,"&lt;500",'Geschäftsbericht 2025 (2)'!I35:I47)</f>
        <v>0</v>
      </c>
      <c r="AA5" s="213">
        <f>SUMIF('Geschäftsbericht 2025'!$C11:$C24,"&lt;500",'Geschäftsbericht 2025'!J34:J47)+SUMIF('Geschäftsbericht 2025 (2)'!$C12:$C24,"&lt;500",'Geschäftsbericht 2025 (2)'!J35:J47)</f>
        <v>0</v>
      </c>
      <c r="AB5" s="213">
        <f>SUMIF('Geschäftsbericht 2025'!$C11:$C24,"&lt;500",'Geschäftsbericht 2025'!K34:K47)+SUMIF('Geschäftsbericht 2025 (2)'!$C12:$C24,"&lt;500",'Geschäftsbericht 2025 (2)'!K35:K47)</f>
        <v>0</v>
      </c>
      <c r="AC5" s="213">
        <f>SUMIF('Geschäftsbericht 2025'!$C11:$C24,"&lt;500",'Geschäftsbericht 2025'!L34:L47)+SUMIF('Geschäftsbericht 2025 (2)'!$C12:$C24,"&lt;500",'Geschäftsbericht 2025 (2)'!L35:L47)</f>
        <v>0</v>
      </c>
      <c r="AD5" s="213">
        <f>SUMIF('Geschäftsbericht 2025'!$C11:$C24,"&lt;500",'Geschäftsbericht 2025'!M34:M47)+SUMIF('Geschäftsbericht 2025 (2)'!$C12:$C24,"&lt;500",'Geschäftsbericht 2025 (2)'!M35:M47)</f>
        <v>0</v>
      </c>
      <c r="AE5" s="204">
        <f>SUMIF('Geschäftsbericht 2025'!$C11:$C24,"&lt;500",'Geschäftsbericht 2025'!N34:N47)+SUMIF('Geschäftsbericht 2025 (2)'!$C12:$C24,"&lt;500",'Geschäftsbericht 2025 (2)'!N35:N47)</f>
        <v>0</v>
      </c>
      <c r="AF5" s="349">
        <f>SUM(B5:AE5)</f>
        <v>0</v>
      </c>
      <c r="AG5" s="350"/>
      <c r="AH5" s="354" t="s">
        <v>549</v>
      </c>
      <c r="AI5" s="351"/>
      <c r="AJ5" s="351"/>
      <c r="AK5" s="351"/>
      <c r="AL5" s="347"/>
      <c r="AM5" s="348"/>
      <c r="AN5" s="348"/>
    </row>
    <row r="6" spans="1:40" x14ac:dyDescent="0.25">
      <c r="A6" s="318" t="s">
        <v>11</v>
      </c>
      <c r="B6" s="196">
        <f>SUM(B4:B5)</f>
        <v>0</v>
      </c>
      <c r="C6" s="187">
        <f>SUM(C4:C5)</f>
        <v>0</v>
      </c>
      <c r="D6" s="211">
        <f t="shared" ref="D6:AE6" si="0">SUM(D4:D5)</f>
        <v>0</v>
      </c>
      <c r="E6" s="187">
        <f t="shared" si="0"/>
        <v>0</v>
      </c>
      <c r="F6" s="200">
        <f t="shared" si="0"/>
        <v>0</v>
      </c>
      <c r="G6" s="211">
        <f t="shared" si="0"/>
        <v>0</v>
      </c>
      <c r="H6" s="201">
        <f t="shared" si="0"/>
        <v>0</v>
      </c>
      <c r="I6" s="187">
        <f t="shared" si="0"/>
        <v>0</v>
      </c>
      <c r="J6" s="211">
        <f t="shared" si="0"/>
        <v>0</v>
      </c>
      <c r="K6" s="187">
        <f t="shared" si="0"/>
        <v>0</v>
      </c>
      <c r="L6" s="200">
        <f t="shared" si="0"/>
        <v>0</v>
      </c>
      <c r="M6" s="214">
        <f t="shared" si="0"/>
        <v>0</v>
      </c>
      <c r="N6" s="211">
        <f t="shared" si="0"/>
        <v>0</v>
      </c>
      <c r="O6" s="214">
        <f t="shared" si="0"/>
        <v>0</v>
      </c>
      <c r="P6" s="211">
        <f t="shared" si="0"/>
        <v>0</v>
      </c>
      <c r="Q6" s="205">
        <f t="shared" si="0"/>
        <v>0</v>
      </c>
      <c r="R6" s="187">
        <f t="shared" si="0"/>
        <v>0</v>
      </c>
      <c r="S6" s="214">
        <f t="shared" si="0"/>
        <v>0</v>
      </c>
      <c r="T6" s="211">
        <f t="shared" si="0"/>
        <v>0</v>
      </c>
      <c r="U6" s="214">
        <f t="shared" si="0"/>
        <v>0</v>
      </c>
      <c r="V6" s="211">
        <f t="shared" si="0"/>
        <v>0</v>
      </c>
      <c r="W6" s="188">
        <f t="shared" si="0"/>
        <v>0</v>
      </c>
      <c r="X6" s="208">
        <f t="shared" si="0"/>
        <v>0</v>
      </c>
      <c r="Y6" s="214">
        <f t="shared" si="0"/>
        <v>0</v>
      </c>
      <c r="Z6" s="214">
        <f t="shared" si="0"/>
        <v>0</v>
      </c>
      <c r="AA6" s="214">
        <f t="shared" si="0"/>
        <v>0</v>
      </c>
      <c r="AB6" s="214">
        <f t="shared" si="0"/>
        <v>0</v>
      </c>
      <c r="AC6" s="214">
        <f t="shared" si="0"/>
        <v>0</v>
      </c>
      <c r="AD6" s="214">
        <f t="shared" si="0"/>
        <v>0</v>
      </c>
      <c r="AE6" s="205">
        <f t="shared" si="0"/>
        <v>0</v>
      </c>
      <c r="AF6" s="352">
        <f>SUM(B4:AE4)</f>
        <v>0</v>
      </c>
      <c r="AG6" s="353"/>
      <c r="AH6" s="355" t="s">
        <v>548</v>
      </c>
      <c r="AI6" s="351"/>
      <c r="AJ6" s="351"/>
      <c r="AK6" s="351"/>
      <c r="AL6" s="347"/>
      <c r="AM6" s="348"/>
      <c r="AN6" s="348"/>
    </row>
    <row r="7" spans="1:40" x14ac:dyDescent="0.25">
      <c r="A7" s="319" t="s">
        <v>173</v>
      </c>
      <c r="B7" s="197">
        <f>B3-B6</f>
        <v>0</v>
      </c>
      <c r="C7" s="189">
        <f t="shared" ref="C7:AE7" si="1">C3-C6</f>
        <v>0</v>
      </c>
      <c r="D7" s="212">
        <f t="shared" si="1"/>
        <v>0</v>
      </c>
      <c r="E7" s="189">
        <f t="shared" si="1"/>
        <v>0</v>
      </c>
      <c r="F7" s="202">
        <f t="shared" si="1"/>
        <v>0</v>
      </c>
      <c r="G7" s="212">
        <f t="shared" si="1"/>
        <v>0</v>
      </c>
      <c r="H7" s="203">
        <f t="shared" si="1"/>
        <v>0</v>
      </c>
      <c r="I7" s="189">
        <f t="shared" si="1"/>
        <v>0</v>
      </c>
      <c r="J7" s="212">
        <f t="shared" si="1"/>
        <v>0</v>
      </c>
      <c r="K7" s="189">
        <f t="shared" si="1"/>
        <v>0</v>
      </c>
      <c r="L7" s="202">
        <f t="shared" si="1"/>
        <v>0</v>
      </c>
      <c r="M7" s="215">
        <f t="shared" si="1"/>
        <v>0</v>
      </c>
      <c r="N7" s="212">
        <f t="shared" si="1"/>
        <v>0</v>
      </c>
      <c r="O7" s="215">
        <f t="shared" si="1"/>
        <v>0</v>
      </c>
      <c r="P7" s="212">
        <f t="shared" si="1"/>
        <v>0</v>
      </c>
      <c r="Q7" s="206">
        <f t="shared" si="1"/>
        <v>0</v>
      </c>
      <c r="R7" s="189">
        <f t="shared" si="1"/>
        <v>0</v>
      </c>
      <c r="S7" s="215">
        <f t="shared" si="1"/>
        <v>0</v>
      </c>
      <c r="T7" s="212">
        <f t="shared" si="1"/>
        <v>0</v>
      </c>
      <c r="U7" s="215">
        <f t="shared" si="1"/>
        <v>0</v>
      </c>
      <c r="V7" s="212">
        <f t="shared" si="1"/>
        <v>0</v>
      </c>
      <c r="W7" s="190">
        <f t="shared" si="1"/>
        <v>0</v>
      </c>
      <c r="X7" s="209">
        <f t="shared" si="1"/>
        <v>0</v>
      </c>
      <c r="Y7" s="215">
        <f t="shared" si="1"/>
        <v>0</v>
      </c>
      <c r="Z7" s="215">
        <f t="shared" si="1"/>
        <v>0</v>
      </c>
      <c r="AA7" s="215">
        <f t="shared" si="1"/>
        <v>0</v>
      </c>
      <c r="AB7" s="215">
        <f t="shared" si="1"/>
        <v>0</v>
      </c>
      <c r="AC7" s="215">
        <f t="shared" si="1"/>
        <v>0</v>
      </c>
      <c r="AD7" s="215">
        <f t="shared" si="1"/>
        <v>0</v>
      </c>
      <c r="AE7" s="206">
        <f t="shared" si="1"/>
        <v>0</v>
      </c>
      <c r="AF7" s="349">
        <f>SUM(AF5:AF6)</f>
        <v>0</v>
      </c>
      <c r="AG7" s="350">
        <f>SUM(B6:AE6)</f>
        <v>0</v>
      </c>
      <c r="AH7" s="354" t="s">
        <v>547</v>
      </c>
      <c r="AI7" s="351"/>
      <c r="AJ7" s="351"/>
      <c r="AK7" s="351"/>
      <c r="AL7" s="347"/>
      <c r="AM7" s="348"/>
      <c r="AN7" s="348"/>
    </row>
    <row r="8" spans="1:40" x14ac:dyDescent="0.25">
      <c r="A8" s="288" t="s">
        <v>537</v>
      </c>
      <c r="B8" s="288" t="s">
        <v>156</v>
      </c>
      <c r="C8" s="324" t="str">
        <f>IF(INT(C3)=C3,"",C2&amp;" ("&amp;C3&amp;") ")</f>
        <v/>
      </c>
      <c r="D8" s="325" t="str">
        <f t="shared" ref="D8:L8" si="2">IF(INT(D3)=D3,"",D2&amp;" ("&amp;D3&amp;") ")</f>
        <v/>
      </c>
      <c r="E8" s="326" t="str">
        <f t="shared" si="2"/>
        <v/>
      </c>
      <c r="F8" s="324" t="str">
        <f t="shared" si="2"/>
        <v/>
      </c>
      <c r="G8" s="325" t="str">
        <f t="shared" si="2"/>
        <v/>
      </c>
      <c r="H8" s="326" t="str">
        <f t="shared" si="2"/>
        <v/>
      </c>
      <c r="I8" s="324" t="str">
        <f t="shared" si="2"/>
        <v/>
      </c>
      <c r="J8" s="325" t="str">
        <f t="shared" si="2"/>
        <v/>
      </c>
      <c r="K8" s="326" t="str">
        <f t="shared" si="2"/>
        <v/>
      </c>
      <c r="L8" s="324" t="str">
        <f t="shared" si="2"/>
        <v/>
      </c>
      <c r="M8" s="327"/>
      <c r="N8" s="325" t="str">
        <f>IF(INT(N3)=N3,"",N2&amp;" ("&amp;N3&amp;") ")</f>
        <v/>
      </c>
      <c r="O8" s="327"/>
      <c r="P8" s="325" t="str">
        <f>IF(INT(P3)=P3,"",P2&amp;" ("&amp;P3&amp;") ")</f>
        <v/>
      </c>
      <c r="Q8" s="327"/>
      <c r="R8" s="324" t="str">
        <f>IF(INT(R3)=R3,"",R2&amp;" ("&amp;R3&amp;") ")</f>
        <v/>
      </c>
      <c r="S8" s="327"/>
      <c r="T8" s="325" t="str">
        <f>IF(INT(T3)=T3,"",T2&amp;" ("&amp;T3&amp;") ")</f>
        <v/>
      </c>
      <c r="U8" s="327"/>
      <c r="V8" s="325" t="str">
        <f>IF(INT(V3)=V3,"",V2&amp;" ("&amp;V3&amp;") ")</f>
        <v/>
      </c>
      <c r="W8" s="329"/>
      <c r="X8" s="328"/>
      <c r="Y8" s="327"/>
      <c r="Z8" s="327"/>
      <c r="AA8" s="327"/>
      <c r="AB8" s="327"/>
      <c r="AC8" s="327"/>
      <c r="AD8" s="327"/>
      <c r="AE8" s="329"/>
      <c r="AF8" s="356" t="str">
        <f t="shared" ref="AF8:AK8" si="3">IF(INT(AF3)=AF3,"",AF2&amp;" ("&amp;AF3&amp;") ")</f>
        <v/>
      </c>
      <c r="AG8" s="357" t="str">
        <f t="shared" si="3"/>
        <v/>
      </c>
      <c r="AH8" s="358" t="str">
        <f t="shared" si="3"/>
        <v/>
      </c>
      <c r="AI8" s="358" t="str">
        <f t="shared" si="3"/>
        <v/>
      </c>
      <c r="AJ8" s="358" t="str">
        <f t="shared" si="3"/>
        <v/>
      </c>
      <c r="AK8" s="358" t="str">
        <f t="shared" si="3"/>
        <v/>
      </c>
      <c r="AL8" s="347"/>
      <c r="AM8" s="348"/>
      <c r="AN8" s="348"/>
    </row>
    <row r="9" spans="1:40" ht="15.5" x14ac:dyDescent="0.35">
      <c r="A9" s="216" t="s">
        <v>543</v>
      </c>
      <c r="B9" s="304">
        <f>SUM(GB1S1bisS37)</f>
        <v>0</v>
      </c>
      <c r="C9" t="str">
        <f>IF(AND(C8="",D8="",E8="",F8="",G8="",H8="",I8="",J8="",K8="",L8="",N8="",P8="",R8="",T8="",V8="",AF8="",AG8="",AH8="",AI8="",AJ8="",AK8=""),"Ganzzahlen OK",CONCATENATE("keine Ganzzahl: ",C8,D8,E8,F8,G8,H8,I8,J8,K8,L8,N8,P8,R8,T8,V8,AF8,AG8,AH8,AI8,AJ8,AK8))</f>
        <v>Ganzzahlen OK</v>
      </c>
    </row>
    <row r="10" spans="1:40" ht="15.5" x14ac:dyDescent="0.35">
      <c r="A10" s="216" t="s">
        <v>544</v>
      </c>
      <c r="B10" s="304">
        <f>SUM(GB2S1bisSumMA)</f>
        <v>0</v>
      </c>
    </row>
    <row r="11" spans="1:40" ht="15.5" x14ac:dyDescent="0.35">
      <c r="A11" s="216" t="s">
        <v>545</v>
      </c>
      <c r="B11" s="304" t="e">
        <f ca="1">SUM(GB3S1bisDNr)</f>
        <v>#VALUE!</v>
      </c>
    </row>
    <row r="12" spans="1:40" ht="15.5" x14ac:dyDescent="0.35">
      <c r="A12" s="216" t="s">
        <v>546</v>
      </c>
      <c r="B12" s="304" t="e">
        <f ca="1">SUM(GB4S1bisJ)</f>
        <v>#VALUE!</v>
      </c>
    </row>
    <row r="15" spans="1:40" x14ac:dyDescent="0.25">
      <c r="A15" s="116" t="s">
        <v>516</v>
      </c>
      <c r="B15" t="str">
        <f ca="1">TRIM(MID(CELL("dateiname",A2),SEARCH("[",CELL("dateiname",A2))+1,SEARCH(".xlsx",CELL("dateiname",A2))-SEARCH("[",CELL("dateiname",A2))-1))</f>
        <v>1a_Anlage ÖbVI Geschäftsbericht 2025</v>
      </c>
    </row>
    <row r="16" spans="1:40" x14ac:dyDescent="0.25">
      <c r="A16" s="237" t="s">
        <v>166</v>
      </c>
      <c r="B16" s="235" t="s">
        <v>184</v>
      </c>
      <c r="C16" s="236"/>
      <c r="D16" s="238"/>
      <c r="E16" s="236" t="s">
        <v>184</v>
      </c>
      <c r="F16" s="236"/>
      <c r="G16" s="236"/>
      <c r="H16" s="238"/>
      <c r="I16" s="235" t="s">
        <v>542</v>
      </c>
      <c r="J16" s="236"/>
      <c r="K16" s="238"/>
    </row>
    <row r="17" spans="1:11" x14ac:dyDescent="0.25">
      <c r="A17" s="305" t="e">
        <f ca="1">DNr</f>
        <v>#VALUE!</v>
      </c>
      <c r="B17" s="306" t="e">
        <f ca="1">TRIM(MID(Dateiname,1,SEARCH("(",Dateiname)-2))</f>
        <v>#VALUE!</v>
      </c>
      <c r="C17" s="306"/>
      <c r="D17" s="307"/>
      <c r="E17" s="306" t="str">
        <f>Vorblatt!A3</f>
        <v>Vorname und Nachname in A3 einfügen</v>
      </c>
      <c r="F17" s="306"/>
      <c r="G17" s="306"/>
      <c r="H17" s="307"/>
      <c r="I17" s="308" t="s">
        <v>521</v>
      </c>
      <c r="J17" s="308"/>
      <c r="K17" s="309"/>
    </row>
    <row r="18" spans="1:11" x14ac:dyDescent="0.25">
      <c r="A18" s="310" t="e">
        <f ca="1">DNr</f>
        <v>#VALUE!</v>
      </c>
      <c r="B18" s="311" t="e">
        <f ca="1">VLOOKUP(A18,ÖbVI,2,FALSE)&amp;", "&amp;VLOOKUP(A18,ÖbVI,3,FALSE)</f>
        <v>#VALUE!</v>
      </c>
      <c r="C18" s="311"/>
      <c r="D18" s="312"/>
      <c r="E18" s="311"/>
      <c r="F18" s="311"/>
      <c r="G18" s="311"/>
      <c r="H18" s="312"/>
      <c r="I18" s="313" t="s">
        <v>185</v>
      </c>
      <c r="J18" s="313"/>
      <c r="K18" s="312"/>
    </row>
    <row r="22" spans="1:11" x14ac:dyDescent="0.25">
      <c r="A22" s="3"/>
      <c r="B22" s="3"/>
      <c r="C22" s="3"/>
      <c r="D22" s="3"/>
      <c r="E22" s="3"/>
    </row>
    <row r="23" spans="1:11" x14ac:dyDescent="0.25">
      <c r="A23" s="314" t="s">
        <v>186</v>
      </c>
      <c r="B23" s="315" t="s">
        <v>184</v>
      </c>
      <c r="C23" s="314" t="s">
        <v>187</v>
      </c>
      <c r="D23" s="314" t="s">
        <v>511</v>
      </c>
      <c r="E23" s="240"/>
      <c r="F23" s="240"/>
    </row>
    <row r="24" spans="1:11" x14ac:dyDescent="0.25">
      <c r="A24" s="316">
        <v>695</v>
      </c>
      <c r="B24" s="316" t="s">
        <v>188</v>
      </c>
      <c r="C24" s="316" t="s">
        <v>189</v>
      </c>
      <c r="D24" s="316" t="s">
        <v>190</v>
      </c>
      <c r="E24" s="239"/>
      <c r="F24" s="239"/>
    </row>
    <row r="25" spans="1:11" x14ac:dyDescent="0.25">
      <c r="A25" s="317">
        <v>852</v>
      </c>
      <c r="B25" s="317" t="s">
        <v>188</v>
      </c>
      <c r="C25" s="317" t="s">
        <v>522</v>
      </c>
      <c r="D25" s="317" t="s">
        <v>190</v>
      </c>
      <c r="E25" s="239"/>
      <c r="F25" s="239"/>
    </row>
    <row r="26" spans="1:11" x14ac:dyDescent="0.25">
      <c r="A26" s="316">
        <v>609</v>
      </c>
      <c r="B26" s="316" t="s">
        <v>191</v>
      </c>
      <c r="C26" s="316" t="s">
        <v>192</v>
      </c>
      <c r="D26" s="316" t="s">
        <v>193</v>
      </c>
      <c r="E26" s="239"/>
      <c r="F26" s="239"/>
    </row>
    <row r="27" spans="1:11" x14ac:dyDescent="0.25">
      <c r="A27" s="317">
        <v>776</v>
      </c>
      <c r="B27" s="317" t="s">
        <v>194</v>
      </c>
      <c r="C27" s="317" t="s">
        <v>195</v>
      </c>
      <c r="D27" s="317" t="s">
        <v>196</v>
      </c>
      <c r="E27" s="239"/>
      <c r="F27" s="239"/>
    </row>
    <row r="28" spans="1:11" x14ac:dyDescent="0.25">
      <c r="A28" s="317">
        <v>729</v>
      </c>
      <c r="B28" s="317" t="s">
        <v>197</v>
      </c>
      <c r="C28" s="317" t="s">
        <v>198</v>
      </c>
      <c r="D28" s="317" t="s">
        <v>199</v>
      </c>
      <c r="E28" s="239"/>
      <c r="F28" s="239"/>
    </row>
    <row r="29" spans="1:11" x14ac:dyDescent="0.25">
      <c r="A29" s="317">
        <v>808</v>
      </c>
      <c r="B29" s="317" t="s">
        <v>200</v>
      </c>
      <c r="C29" s="317" t="s">
        <v>201</v>
      </c>
      <c r="D29" s="317" t="s">
        <v>202</v>
      </c>
      <c r="E29" s="239"/>
      <c r="F29" s="239"/>
    </row>
    <row r="30" spans="1:11" x14ac:dyDescent="0.25">
      <c r="A30" s="317">
        <v>816</v>
      </c>
      <c r="B30" s="317" t="s">
        <v>204</v>
      </c>
      <c r="C30" s="317" t="s">
        <v>205</v>
      </c>
      <c r="D30" s="317" t="s">
        <v>206</v>
      </c>
      <c r="E30" s="239"/>
      <c r="F30" s="239"/>
    </row>
    <row r="31" spans="1:11" x14ac:dyDescent="0.25">
      <c r="A31" s="317">
        <v>602</v>
      </c>
      <c r="B31" s="317" t="s">
        <v>207</v>
      </c>
      <c r="C31" s="317" t="s">
        <v>208</v>
      </c>
      <c r="D31" s="317" t="s">
        <v>209</v>
      </c>
      <c r="E31" s="239"/>
      <c r="F31" s="239"/>
    </row>
    <row r="32" spans="1:11" x14ac:dyDescent="0.25">
      <c r="A32" s="317">
        <v>802</v>
      </c>
      <c r="B32" s="317" t="s">
        <v>210</v>
      </c>
      <c r="C32" s="317" t="s">
        <v>211</v>
      </c>
      <c r="D32" s="317" t="s">
        <v>212</v>
      </c>
      <c r="E32" s="239"/>
      <c r="F32" s="239"/>
    </row>
    <row r="33" spans="1:6" x14ac:dyDescent="0.25">
      <c r="A33" s="317">
        <v>713</v>
      </c>
      <c r="B33" s="317" t="s">
        <v>213</v>
      </c>
      <c r="C33" s="317" t="s">
        <v>214</v>
      </c>
      <c r="D33" s="317" t="s">
        <v>215</v>
      </c>
      <c r="E33" s="239"/>
      <c r="F33" s="239"/>
    </row>
    <row r="34" spans="1:6" x14ac:dyDescent="0.25">
      <c r="A34" s="317">
        <v>754</v>
      </c>
      <c r="B34" s="317" t="s">
        <v>216</v>
      </c>
      <c r="C34" s="317" t="s">
        <v>217</v>
      </c>
      <c r="D34" s="317" t="s">
        <v>218</v>
      </c>
      <c r="E34" s="239"/>
      <c r="F34" s="239"/>
    </row>
    <row r="35" spans="1:6" x14ac:dyDescent="0.25">
      <c r="A35" s="317">
        <v>677</v>
      </c>
      <c r="B35" s="317" t="s">
        <v>219</v>
      </c>
      <c r="C35" s="317" t="s">
        <v>195</v>
      </c>
      <c r="D35" s="317" t="s">
        <v>220</v>
      </c>
      <c r="E35" s="239"/>
      <c r="F35" s="239"/>
    </row>
    <row r="36" spans="1:6" x14ac:dyDescent="0.25">
      <c r="A36" s="317">
        <v>725</v>
      </c>
      <c r="B36" s="317" t="s">
        <v>221</v>
      </c>
      <c r="C36" s="317" t="s">
        <v>222</v>
      </c>
      <c r="D36" s="317" t="s">
        <v>223</v>
      </c>
      <c r="E36" s="239"/>
      <c r="F36" s="239"/>
    </row>
    <row r="37" spans="1:6" x14ac:dyDescent="0.25">
      <c r="A37" s="317">
        <v>764</v>
      </c>
      <c r="B37" s="317" t="s">
        <v>224</v>
      </c>
      <c r="C37" s="317" t="s">
        <v>225</v>
      </c>
      <c r="D37" s="317" t="s">
        <v>226</v>
      </c>
      <c r="E37" s="239"/>
      <c r="F37" s="239"/>
    </row>
    <row r="38" spans="1:6" x14ac:dyDescent="0.25">
      <c r="A38" s="317">
        <v>846</v>
      </c>
      <c r="B38" s="317" t="s">
        <v>227</v>
      </c>
      <c r="C38" s="317" t="s">
        <v>228</v>
      </c>
      <c r="D38" s="317" t="s">
        <v>193</v>
      </c>
      <c r="E38" s="239"/>
      <c r="F38" s="239"/>
    </row>
    <row r="39" spans="1:6" x14ac:dyDescent="0.25">
      <c r="A39" s="317">
        <v>809</v>
      </c>
      <c r="B39" s="317" t="s">
        <v>229</v>
      </c>
      <c r="C39" s="317" t="s">
        <v>230</v>
      </c>
      <c r="D39" s="317" t="s">
        <v>199</v>
      </c>
      <c r="E39" s="239"/>
      <c r="F39" s="239"/>
    </row>
    <row r="40" spans="1:6" x14ac:dyDescent="0.25">
      <c r="A40" s="317">
        <v>768</v>
      </c>
      <c r="B40" s="317" t="s">
        <v>231</v>
      </c>
      <c r="C40" s="317" t="s">
        <v>232</v>
      </c>
      <c r="D40" s="317" t="s">
        <v>233</v>
      </c>
      <c r="E40" s="239"/>
      <c r="F40" s="239"/>
    </row>
    <row r="41" spans="1:6" x14ac:dyDescent="0.25">
      <c r="A41" s="317">
        <v>821</v>
      </c>
      <c r="B41" s="317" t="s">
        <v>234</v>
      </c>
      <c r="C41" s="317" t="s">
        <v>195</v>
      </c>
      <c r="D41" s="317" t="s">
        <v>235</v>
      </c>
      <c r="E41" s="239"/>
      <c r="F41" s="239"/>
    </row>
    <row r="42" spans="1:6" x14ac:dyDescent="0.25">
      <c r="A42" s="317">
        <v>735</v>
      </c>
      <c r="B42" s="317" t="s">
        <v>236</v>
      </c>
      <c r="C42" s="317" t="s">
        <v>237</v>
      </c>
      <c r="D42" s="317" t="s">
        <v>238</v>
      </c>
      <c r="E42" s="239"/>
      <c r="F42" s="239"/>
    </row>
    <row r="43" spans="1:6" x14ac:dyDescent="0.25">
      <c r="A43" s="317">
        <v>839</v>
      </c>
      <c r="B43" s="317" t="s">
        <v>236</v>
      </c>
      <c r="C43" s="317" t="s">
        <v>232</v>
      </c>
      <c r="D43" s="317" t="s">
        <v>238</v>
      </c>
      <c r="E43" s="239"/>
      <c r="F43" s="239"/>
    </row>
    <row r="44" spans="1:6" x14ac:dyDescent="0.25">
      <c r="A44" s="317">
        <v>755</v>
      </c>
      <c r="B44" s="317" t="s">
        <v>239</v>
      </c>
      <c r="C44" s="317" t="s">
        <v>240</v>
      </c>
      <c r="D44" s="317" t="s">
        <v>241</v>
      </c>
      <c r="E44" s="239"/>
      <c r="F44" s="239"/>
    </row>
    <row r="45" spans="1:6" x14ac:dyDescent="0.25">
      <c r="A45" s="317">
        <v>811</v>
      </c>
      <c r="B45" s="317" t="s">
        <v>242</v>
      </c>
      <c r="C45" s="317" t="s">
        <v>243</v>
      </c>
      <c r="D45" s="317" t="s">
        <v>244</v>
      </c>
      <c r="E45" s="239"/>
      <c r="F45" s="239"/>
    </row>
    <row r="46" spans="1:6" x14ac:dyDescent="0.25">
      <c r="A46" s="317">
        <v>706</v>
      </c>
      <c r="B46" s="317" t="s">
        <v>245</v>
      </c>
      <c r="C46" s="317" t="s">
        <v>246</v>
      </c>
      <c r="D46" s="317" t="s">
        <v>247</v>
      </c>
      <c r="E46" s="239"/>
      <c r="F46" s="239"/>
    </row>
    <row r="47" spans="1:6" x14ac:dyDescent="0.25">
      <c r="A47" s="317">
        <v>770</v>
      </c>
      <c r="B47" s="317" t="s">
        <v>249</v>
      </c>
      <c r="C47" s="317" t="s">
        <v>250</v>
      </c>
      <c r="D47" s="317" t="s">
        <v>251</v>
      </c>
      <c r="E47" s="239"/>
      <c r="F47" s="239"/>
    </row>
    <row r="48" spans="1:6" x14ac:dyDescent="0.25">
      <c r="A48" s="317">
        <v>818</v>
      </c>
      <c r="B48" s="317" t="s">
        <v>252</v>
      </c>
      <c r="C48" s="317" t="s">
        <v>225</v>
      </c>
      <c r="D48" s="317" t="s">
        <v>253</v>
      </c>
      <c r="E48" s="239"/>
      <c r="F48" s="239"/>
    </row>
    <row r="49" spans="1:6" x14ac:dyDescent="0.25">
      <c r="A49" s="317">
        <v>710</v>
      </c>
      <c r="B49" s="317" t="s">
        <v>254</v>
      </c>
      <c r="C49" s="317" t="s">
        <v>246</v>
      </c>
      <c r="D49" s="317" t="s">
        <v>255</v>
      </c>
      <c r="E49" s="239"/>
      <c r="F49" s="239"/>
    </row>
    <row r="50" spans="1:6" x14ac:dyDescent="0.25">
      <c r="A50" s="317">
        <v>721</v>
      </c>
      <c r="B50" s="317" t="s">
        <v>256</v>
      </c>
      <c r="C50" s="317" t="s">
        <v>257</v>
      </c>
      <c r="D50" s="317" t="s">
        <v>258</v>
      </c>
      <c r="E50" s="239"/>
      <c r="F50" s="239"/>
    </row>
    <row r="51" spans="1:6" x14ac:dyDescent="0.25">
      <c r="A51" s="317">
        <v>614</v>
      </c>
      <c r="B51" s="317" t="s">
        <v>259</v>
      </c>
      <c r="C51" s="317" t="s">
        <v>260</v>
      </c>
      <c r="D51" s="317" t="s">
        <v>215</v>
      </c>
      <c r="E51" s="239"/>
      <c r="F51" s="239"/>
    </row>
    <row r="52" spans="1:6" x14ac:dyDescent="0.25">
      <c r="A52" s="317">
        <v>828</v>
      </c>
      <c r="B52" s="317" t="s">
        <v>261</v>
      </c>
      <c r="C52" s="317" t="s">
        <v>262</v>
      </c>
      <c r="D52" s="317" t="s">
        <v>263</v>
      </c>
      <c r="E52" s="239"/>
      <c r="F52" s="239"/>
    </row>
    <row r="53" spans="1:6" x14ac:dyDescent="0.25">
      <c r="A53" s="317">
        <v>734</v>
      </c>
      <c r="B53" s="317" t="s">
        <v>261</v>
      </c>
      <c r="C53" s="317" t="s">
        <v>240</v>
      </c>
      <c r="D53" s="317" t="s">
        <v>264</v>
      </c>
      <c r="E53" s="239"/>
      <c r="F53" s="239"/>
    </row>
    <row r="54" spans="1:6" x14ac:dyDescent="0.25">
      <c r="A54" s="317">
        <v>746</v>
      </c>
      <c r="B54" s="317" t="s">
        <v>265</v>
      </c>
      <c r="C54" s="317" t="s">
        <v>266</v>
      </c>
      <c r="D54" s="317" t="s">
        <v>267</v>
      </c>
      <c r="E54" s="239"/>
      <c r="F54" s="239"/>
    </row>
    <row r="55" spans="1:6" x14ac:dyDescent="0.25">
      <c r="A55" s="317">
        <v>826</v>
      </c>
      <c r="B55" s="317" t="s">
        <v>268</v>
      </c>
      <c r="C55" s="317" t="s">
        <v>269</v>
      </c>
      <c r="D55" s="317" t="s">
        <v>270</v>
      </c>
      <c r="E55" s="239"/>
      <c r="F55" s="239"/>
    </row>
    <row r="56" spans="1:6" x14ac:dyDescent="0.25">
      <c r="A56" s="317">
        <v>751</v>
      </c>
      <c r="B56" s="317" t="s">
        <v>271</v>
      </c>
      <c r="C56" s="317" t="s">
        <v>205</v>
      </c>
      <c r="D56" s="317" t="s">
        <v>272</v>
      </c>
      <c r="E56" s="239"/>
      <c r="F56" s="239"/>
    </row>
    <row r="57" spans="1:6" x14ac:dyDescent="0.25">
      <c r="A57" s="317">
        <v>765</v>
      </c>
      <c r="B57" s="317" t="s">
        <v>273</v>
      </c>
      <c r="C57" s="317" t="s">
        <v>274</v>
      </c>
      <c r="D57" s="317" t="s">
        <v>275</v>
      </c>
      <c r="E57" s="239"/>
      <c r="F57" s="239"/>
    </row>
    <row r="58" spans="1:6" x14ac:dyDescent="0.25">
      <c r="A58" s="317">
        <v>698</v>
      </c>
      <c r="B58" s="317" t="s">
        <v>276</v>
      </c>
      <c r="C58" s="317" t="s">
        <v>277</v>
      </c>
      <c r="D58" s="317" t="s">
        <v>278</v>
      </c>
      <c r="E58" s="239"/>
      <c r="F58" s="239"/>
    </row>
    <row r="59" spans="1:6" x14ac:dyDescent="0.25">
      <c r="A59" s="317">
        <v>824</v>
      </c>
      <c r="B59" s="317" t="s">
        <v>279</v>
      </c>
      <c r="C59" s="317" t="s">
        <v>280</v>
      </c>
      <c r="D59" s="317" t="s">
        <v>281</v>
      </c>
      <c r="E59" s="239"/>
      <c r="F59" s="239"/>
    </row>
    <row r="60" spans="1:6" x14ac:dyDescent="0.25">
      <c r="A60" s="317">
        <v>743</v>
      </c>
      <c r="B60" s="317" t="s">
        <v>282</v>
      </c>
      <c r="C60" s="317" t="s">
        <v>283</v>
      </c>
      <c r="D60" s="317" t="s">
        <v>284</v>
      </c>
      <c r="E60" s="239"/>
      <c r="F60" s="239"/>
    </row>
    <row r="61" spans="1:6" x14ac:dyDescent="0.25">
      <c r="A61" s="317">
        <v>788</v>
      </c>
      <c r="B61" s="317" t="s">
        <v>285</v>
      </c>
      <c r="C61" s="317" t="s">
        <v>222</v>
      </c>
      <c r="D61" s="317" t="s">
        <v>286</v>
      </c>
      <c r="E61" s="239"/>
      <c r="F61" s="239"/>
    </row>
    <row r="62" spans="1:6" x14ac:dyDescent="0.25">
      <c r="A62" s="317">
        <v>676</v>
      </c>
      <c r="B62" s="317" t="s">
        <v>287</v>
      </c>
      <c r="C62" s="317" t="s">
        <v>288</v>
      </c>
      <c r="D62" s="317" t="s">
        <v>284</v>
      </c>
      <c r="E62" s="239"/>
      <c r="F62" s="239"/>
    </row>
    <row r="63" spans="1:6" x14ac:dyDescent="0.25">
      <c r="A63" s="317">
        <v>838</v>
      </c>
      <c r="B63" s="317" t="s">
        <v>287</v>
      </c>
      <c r="C63" s="317" t="s">
        <v>289</v>
      </c>
      <c r="D63" s="317" t="s">
        <v>290</v>
      </c>
      <c r="E63" s="239"/>
      <c r="F63" s="239"/>
    </row>
    <row r="64" spans="1:6" x14ac:dyDescent="0.25">
      <c r="A64" s="317">
        <v>704</v>
      </c>
      <c r="B64" s="317" t="s">
        <v>291</v>
      </c>
      <c r="C64" s="317" t="s">
        <v>292</v>
      </c>
      <c r="D64" s="317" t="s">
        <v>293</v>
      </c>
      <c r="E64" s="239"/>
      <c r="F64" s="239"/>
    </row>
    <row r="65" spans="1:6" x14ac:dyDescent="0.25">
      <c r="A65" s="317">
        <v>851</v>
      </c>
      <c r="B65" s="317" t="s">
        <v>523</v>
      </c>
      <c r="C65" s="317" t="s">
        <v>232</v>
      </c>
      <c r="D65" s="317" t="s">
        <v>286</v>
      </c>
      <c r="E65" s="239"/>
      <c r="F65" s="239"/>
    </row>
    <row r="66" spans="1:6" x14ac:dyDescent="0.25">
      <c r="A66" s="317">
        <v>703</v>
      </c>
      <c r="B66" s="317" t="s">
        <v>295</v>
      </c>
      <c r="C66" s="317" t="s">
        <v>296</v>
      </c>
      <c r="D66" s="317" t="s">
        <v>297</v>
      </c>
      <c r="E66" s="239"/>
      <c r="F66" s="239"/>
    </row>
    <row r="67" spans="1:6" x14ac:dyDescent="0.25">
      <c r="A67" s="317">
        <v>615</v>
      </c>
      <c r="B67" s="317" t="s">
        <v>295</v>
      </c>
      <c r="C67" s="317" t="s">
        <v>189</v>
      </c>
      <c r="D67" s="317" t="s">
        <v>297</v>
      </c>
      <c r="E67" s="239"/>
      <c r="F67" s="239"/>
    </row>
    <row r="68" spans="1:6" x14ac:dyDescent="0.25">
      <c r="A68" s="317">
        <v>841</v>
      </c>
      <c r="B68" s="317" t="s">
        <v>295</v>
      </c>
      <c r="C68" s="317" t="s">
        <v>298</v>
      </c>
      <c r="D68" s="317" t="s">
        <v>297</v>
      </c>
      <c r="E68" s="239"/>
      <c r="F68" s="239"/>
    </row>
    <row r="69" spans="1:6" x14ac:dyDescent="0.25">
      <c r="A69" s="317">
        <v>847</v>
      </c>
      <c r="B69" s="317" t="s">
        <v>512</v>
      </c>
      <c r="C69" s="317" t="s">
        <v>262</v>
      </c>
      <c r="D69" s="316" t="s">
        <v>432</v>
      </c>
      <c r="E69" s="239"/>
      <c r="F69" s="239"/>
    </row>
    <row r="70" spans="1:6" x14ac:dyDescent="0.25">
      <c r="A70" s="317">
        <v>745</v>
      </c>
      <c r="B70" s="317" t="s">
        <v>299</v>
      </c>
      <c r="C70" s="317" t="s">
        <v>222</v>
      </c>
      <c r="D70" s="317" t="s">
        <v>302</v>
      </c>
      <c r="E70" s="239"/>
      <c r="F70" s="239"/>
    </row>
    <row r="71" spans="1:6" x14ac:dyDescent="0.25">
      <c r="A71" s="317">
        <v>778</v>
      </c>
      <c r="B71" s="317" t="s">
        <v>303</v>
      </c>
      <c r="C71" s="317" t="s">
        <v>304</v>
      </c>
      <c r="D71" s="317" t="s">
        <v>305</v>
      </c>
      <c r="E71" s="239"/>
      <c r="F71" s="239"/>
    </row>
    <row r="72" spans="1:6" x14ac:dyDescent="0.25">
      <c r="A72" s="317">
        <v>771</v>
      </c>
      <c r="B72" s="317" t="s">
        <v>306</v>
      </c>
      <c r="C72" s="317" t="s">
        <v>307</v>
      </c>
      <c r="D72" s="317" t="s">
        <v>308</v>
      </c>
      <c r="E72" s="239"/>
      <c r="F72" s="239"/>
    </row>
    <row r="73" spans="1:6" x14ac:dyDescent="0.25">
      <c r="A73" s="317">
        <v>845</v>
      </c>
      <c r="B73" s="317" t="s">
        <v>309</v>
      </c>
      <c r="C73" s="317" t="s">
        <v>310</v>
      </c>
      <c r="D73" s="317" t="s">
        <v>301</v>
      </c>
      <c r="E73" s="239"/>
      <c r="F73" s="239"/>
    </row>
    <row r="74" spans="1:6" x14ac:dyDescent="0.25">
      <c r="A74" s="317">
        <v>738</v>
      </c>
      <c r="B74" s="317" t="s">
        <v>311</v>
      </c>
      <c r="C74" s="317" t="s">
        <v>312</v>
      </c>
      <c r="D74" s="317" t="s">
        <v>313</v>
      </c>
      <c r="E74" s="239"/>
      <c r="F74" s="239"/>
    </row>
    <row r="75" spans="1:6" x14ac:dyDescent="0.25">
      <c r="A75" s="317">
        <v>763</v>
      </c>
      <c r="B75" s="317" t="s">
        <v>314</v>
      </c>
      <c r="C75" s="317" t="s">
        <v>315</v>
      </c>
      <c r="D75" s="317" t="s">
        <v>316</v>
      </c>
      <c r="E75" s="239"/>
      <c r="F75" s="239"/>
    </row>
    <row r="76" spans="1:6" x14ac:dyDescent="0.25">
      <c r="A76" s="317">
        <v>678</v>
      </c>
      <c r="B76" s="317" t="s">
        <v>317</v>
      </c>
      <c r="C76" s="317" t="s">
        <v>318</v>
      </c>
      <c r="D76" s="317" t="s">
        <v>190</v>
      </c>
      <c r="E76" s="239"/>
      <c r="F76" s="239"/>
    </row>
    <row r="77" spans="1:6" x14ac:dyDescent="0.25">
      <c r="A77" s="317">
        <v>753</v>
      </c>
      <c r="B77" s="317" t="s">
        <v>319</v>
      </c>
      <c r="C77" s="317" t="s">
        <v>292</v>
      </c>
      <c r="D77" s="317" t="s">
        <v>320</v>
      </c>
      <c r="E77" s="239"/>
      <c r="F77" s="239"/>
    </row>
    <row r="78" spans="1:6" x14ac:dyDescent="0.25">
      <c r="A78" s="317">
        <v>822</v>
      </c>
      <c r="B78" s="317" t="s">
        <v>321</v>
      </c>
      <c r="C78" s="317" t="s">
        <v>322</v>
      </c>
      <c r="D78" s="317" t="s">
        <v>323</v>
      </c>
      <c r="E78" s="239"/>
      <c r="F78" s="239"/>
    </row>
    <row r="79" spans="1:6" x14ac:dyDescent="0.25">
      <c r="A79" s="317">
        <v>717</v>
      </c>
      <c r="B79" s="317" t="s">
        <v>324</v>
      </c>
      <c r="C79" s="317" t="s">
        <v>189</v>
      </c>
      <c r="D79" s="317" t="s">
        <v>325</v>
      </c>
      <c r="E79" s="239"/>
      <c r="F79" s="239"/>
    </row>
    <row r="80" spans="1:6" x14ac:dyDescent="0.25">
      <c r="A80" s="317">
        <v>712</v>
      </c>
      <c r="B80" s="317" t="s">
        <v>326</v>
      </c>
      <c r="C80" s="317" t="s">
        <v>205</v>
      </c>
      <c r="D80" s="317" t="s">
        <v>327</v>
      </c>
      <c r="E80" s="239"/>
      <c r="F80" s="239"/>
    </row>
    <row r="81" spans="1:6" x14ac:dyDescent="0.25">
      <c r="A81" s="317">
        <v>715</v>
      </c>
      <c r="B81" s="317" t="s">
        <v>328</v>
      </c>
      <c r="C81" s="317" t="s">
        <v>329</v>
      </c>
      <c r="D81" s="317" t="s">
        <v>330</v>
      </c>
      <c r="E81" s="239"/>
      <c r="F81" s="239"/>
    </row>
    <row r="82" spans="1:6" x14ac:dyDescent="0.25">
      <c r="A82" s="317">
        <v>718</v>
      </c>
      <c r="B82" s="317" t="s">
        <v>331</v>
      </c>
      <c r="C82" s="317" t="s">
        <v>277</v>
      </c>
      <c r="D82" s="317" t="s">
        <v>332</v>
      </c>
      <c r="E82" s="239"/>
      <c r="F82" s="239"/>
    </row>
    <row r="83" spans="1:6" x14ac:dyDescent="0.25">
      <c r="A83" s="317">
        <v>812</v>
      </c>
      <c r="B83" s="317" t="s">
        <v>333</v>
      </c>
      <c r="C83" s="317" t="s">
        <v>334</v>
      </c>
      <c r="D83" s="317" t="s">
        <v>248</v>
      </c>
      <c r="E83" s="239"/>
      <c r="F83" s="239"/>
    </row>
    <row r="84" spans="1:6" x14ac:dyDescent="0.25">
      <c r="A84" s="317">
        <v>648</v>
      </c>
      <c r="B84" s="317" t="s">
        <v>335</v>
      </c>
      <c r="C84" s="317" t="s">
        <v>336</v>
      </c>
      <c r="D84" s="317" t="s">
        <v>337</v>
      </c>
      <c r="E84" s="239"/>
      <c r="F84" s="239"/>
    </row>
    <row r="85" spans="1:6" x14ac:dyDescent="0.25">
      <c r="A85" s="317">
        <v>772</v>
      </c>
      <c r="B85" s="317" t="s">
        <v>335</v>
      </c>
      <c r="C85" s="317" t="s">
        <v>228</v>
      </c>
      <c r="D85" s="317" t="s">
        <v>338</v>
      </c>
      <c r="E85" s="239"/>
      <c r="F85" s="239"/>
    </row>
    <row r="86" spans="1:6" x14ac:dyDescent="0.25">
      <c r="A86" s="317">
        <v>767</v>
      </c>
      <c r="B86" s="317" t="s">
        <v>339</v>
      </c>
      <c r="C86" s="317" t="s">
        <v>340</v>
      </c>
      <c r="D86" s="317" t="s">
        <v>308</v>
      </c>
      <c r="E86" s="239"/>
      <c r="F86" s="239"/>
    </row>
    <row r="87" spans="1:6" x14ac:dyDescent="0.25">
      <c r="A87" s="317">
        <v>759</v>
      </c>
      <c r="B87" s="317" t="s">
        <v>341</v>
      </c>
      <c r="C87" s="317" t="s">
        <v>342</v>
      </c>
      <c r="D87" s="317" t="s">
        <v>313</v>
      </c>
      <c r="E87" s="239"/>
      <c r="F87" s="239"/>
    </row>
    <row r="88" spans="1:6" x14ac:dyDescent="0.25">
      <c r="A88" s="317">
        <v>742</v>
      </c>
      <c r="B88" s="317" t="s">
        <v>343</v>
      </c>
      <c r="C88" s="317" t="s">
        <v>344</v>
      </c>
      <c r="D88" s="317" t="s">
        <v>345</v>
      </c>
      <c r="E88" s="239"/>
      <c r="F88" s="239"/>
    </row>
    <row r="89" spans="1:6" x14ac:dyDescent="0.25">
      <c r="A89" s="317">
        <v>685</v>
      </c>
      <c r="B89" s="317" t="s">
        <v>343</v>
      </c>
      <c r="C89" s="317" t="s">
        <v>346</v>
      </c>
      <c r="D89" s="317" t="s">
        <v>347</v>
      </c>
      <c r="E89" s="239"/>
      <c r="F89" s="239"/>
    </row>
    <row r="90" spans="1:6" x14ac:dyDescent="0.25">
      <c r="A90" s="317">
        <v>836</v>
      </c>
      <c r="B90" s="317" t="s">
        <v>343</v>
      </c>
      <c r="C90" s="317" t="s">
        <v>348</v>
      </c>
      <c r="D90" s="317" t="s">
        <v>349</v>
      </c>
      <c r="E90" s="239"/>
      <c r="F90" s="239"/>
    </row>
    <row r="91" spans="1:6" x14ac:dyDescent="0.25">
      <c r="A91" s="317">
        <v>843</v>
      </c>
      <c r="B91" s="317" t="s">
        <v>350</v>
      </c>
      <c r="C91" s="317" t="s">
        <v>351</v>
      </c>
      <c r="D91" s="317" t="s">
        <v>215</v>
      </c>
      <c r="E91" s="239"/>
      <c r="F91" s="239"/>
    </row>
    <row r="92" spans="1:6" x14ac:dyDescent="0.25">
      <c r="A92" s="317">
        <v>744</v>
      </c>
      <c r="B92" s="317" t="s">
        <v>352</v>
      </c>
      <c r="C92" s="317" t="s">
        <v>353</v>
      </c>
      <c r="D92" s="317" t="s">
        <v>354</v>
      </c>
      <c r="E92" s="239"/>
      <c r="F92" s="239"/>
    </row>
    <row r="93" spans="1:6" x14ac:dyDescent="0.25">
      <c r="A93" s="317">
        <v>784</v>
      </c>
      <c r="B93" s="317" t="s">
        <v>355</v>
      </c>
      <c r="C93" s="317" t="s">
        <v>356</v>
      </c>
      <c r="D93" s="317" t="s">
        <v>357</v>
      </c>
      <c r="E93" s="239"/>
      <c r="F93" s="239"/>
    </row>
    <row r="94" spans="1:6" x14ac:dyDescent="0.25">
      <c r="A94" s="317">
        <v>760</v>
      </c>
      <c r="B94" s="317" t="s">
        <v>358</v>
      </c>
      <c r="C94" s="317" t="s">
        <v>359</v>
      </c>
      <c r="D94" s="317" t="s">
        <v>190</v>
      </c>
      <c r="E94" s="239"/>
      <c r="F94" s="239"/>
    </row>
    <row r="95" spans="1:6" x14ac:dyDescent="0.25">
      <c r="A95" s="317">
        <v>630</v>
      </c>
      <c r="B95" s="317" t="s">
        <v>358</v>
      </c>
      <c r="C95" s="317" t="s">
        <v>214</v>
      </c>
      <c r="D95" s="317" t="s">
        <v>323</v>
      </c>
      <c r="E95" s="239"/>
      <c r="F95" s="239"/>
    </row>
    <row r="96" spans="1:6" x14ac:dyDescent="0.25">
      <c r="A96" s="317">
        <v>844</v>
      </c>
      <c r="B96" s="317" t="s">
        <v>360</v>
      </c>
      <c r="C96" s="317" t="s">
        <v>228</v>
      </c>
      <c r="D96" s="316" t="s">
        <v>506</v>
      </c>
      <c r="E96" s="239"/>
      <c r="F96" s="239"/>
    </row>
    <row r="97" spans="1:6" x14ac:dyDescent="0.25">
      <c r="A97" s="317">
        <v>758</v>
      </c>
      <c r="B97" s="317" t="s">
        <v>361</v>
      </c>
      <c r="C97" s="317" t="s">
        <v>232</v>
      </c>
      <c r="D97" s="317" t="s">
        <v>362</v>
      </c>
      <c r="E97" s="239"/>
      <c r="F97" s="239"/>
    </row>
    <row r="98" spans="1:6" x14ac:dyDescent="0.25">
      <c r="A98" s="317">
        <v>823</v>
      </c>
      <c r="B98" s="317" t="s">
        <v>363</v>
      </c>
      <c r="C98" s="317" t="s">
        <v>228</v>
      </c>
      <c r="D98" s="317" t="s">
        <v>286</v>
      </c>
      <c r="E98" s="239"/>
      <c r="F98" s="239"/>
    </row>
    <row r="99" spans="1:6" x14ac:dyDescent="0.25">
      <c r="A99" s="317">
        <v>785</v>
      </c>
      <c r="B99" s="317" t="s">
        <v>364</v>
      </c>
      <c r="C99" s="317" t="s">
        <v>208</v>
      </c>
      <c r="D99" s="317" t="s">
        <v>202</v>
      </c>
      <c r="E99" s="239"/>
      <c r="F99" s="239"/>
    </row>
    <row r="100" spans="1:6" x14ac:dyDescent="0.25">
      <c r="A100" s="317">
        <v>691</v>
      </c>
      <c r="B100" s="317" t="s">
        <v>365</v>
      </c>
      <c r="C100" s="317" t="s">
        <v>208</v>
      </c>
      <c r="D100" s="317" t="s">
        <v>226</v>
      </c>
      <c r="E100" s="239"/>
      <c r="F100" s="239"/>
    </row>
    <row r="101" spans="1:6" x14ac:dyDescent="0.25">
      <c r="A101" s="317">
        <v>849</v>
      </c>
      <c r="B101" s="316" t="s">
        <v>524</v>
      </c>
      <c r="C101" s="316" t="s">
        <v>228</v>
      </c>
      <c r="D101" s="316" t="s">
        <v>462</v>
      </c>
      <c r="E101" s="239"/>
      <c r="F101" s="239"/>
    </row>
    <row r="102" spans="1:6" x14ac:dyDescent="0.25">
      <c r="A102" s="317">
        <v>724</v>
      </c>
      <c r="B102" s="317" t="s">
        <v>366</v>
      </c>
      <c r="C102" s="317" t="s">
        <v>304</v>
      </c>
      <c r="D102" s="317" t="s">
        <v>367</v>
      </c>
      <c r="E102" s="239"/>
      <c r="F102" s="239"/>
    </row>
    <row r="103" spans="1:6" x14ac:dyDescent="0.25">
      <c r="A103" s="317">
        <v>726</v>
      </c>
      <c r="B103" s="317" t="s">
        <v>368</v>
      </c>
      <c r="C103" s="317" t="s">
        <v>205</v>
      </c>
      <c r="D103" s="317" t="s">
        <v>369</v>
      </c>
      <c r="E103" s="239"/>
      <c r="F103" s="239"/>
    </row>
    <row r="104" spans="1:6" x14ac:dyDescent="0.25">
      <c r="A104" s="317">
        <v>727</v>
      </c>
      <c r="B104" s="317" t="s">
        <v>370</v>
      </c>
      <c r="C104" s="317" t="s">
        <v>371</v>
      </c>
      <c r="D104" s="317" t="s">
        <v>372</v>
      </c>
      <c r="E104" s="239"/>
      <c r="F104" s="239"/>
    </row>
    <row r="105" spans="1:6" x14ac:dyDescent="0.25">
      <c r="A105" s="317">
        <v>714</v>
      </c>
      <c r="B105" s="317" t="s">
        <v>373</v>
      </c>
      <c r="C105" s="317" t="s">
        <v>262</v>
      </c>
      <c r="D105" s="317" t="s">
        <v>374</v>
      </c>
      <c r="E105" s="239"/>
      <c r="F105" s="239"/>
    </row>
    <row r="106" spans="1:6" x14ac:dyDescent="0.25">
      <c r="A106" s="317">
        <v>739</v>
      </c>
      <c r="B106" s="317" t="s">
        <v>375</v>
      </c>
      <c r="C106" s="317" t="s">
        <v>376</v>
      </c>
      <c r="D106" s="317" t="s">
        <v>286</v>
      </c>
      <c r="E106" s="239"/>
      <c r="F106" s="239"/>
    </row>
    <row r="107" spans="1:6" x14ac:dyDescent="0.25">
      <c r="A107" s="317">
        <v>741</v>
      </c>
      <c r="B107" s="317" t="s">
        <v>377</v>
      </c>
      <c r="C107" s="317" t="s">
        <v>378</v>
      </c>
      <c r="D107" s="317" t="s">
        <v>379</v>
      </c>
      <c r="E107" s="239"/>
      <c r="F107" s="239"/>
    </row>
    <row r="108" spans="1:6" x14ac:dyDescent="0.25">
      <c r="A108" s="317">
        <v>800</v>
      </c>
      <c r="B108" s="317" t="s">
        <v>380</v>
      </c>
      <c r="C108" s="317" t="s">
        <v>381</v>
      </c>
      <c r="D108" s="317" t="s">
        <v>327</v>
      </c>
      <c r="E108" s="239"/>
      <c r="F108" s="239"/>
    </row>
    <row r="109" spans="1:6" x14ac:dyDescent="0.25">
      <c r="A109" s="317">
        <v>637</v>
      </c>
      <c r="B109" s="317" t="s">
        <v>382</v>
      </c>
      <c r="C109" s="317" t="s">
        <v>383</v>
      </c>
      <c r="D109" s="317" t="s">
        <v>284</v>
      </c>
      <c r="E109" s="239"/>
      <c r="F109" s="239"/>
    </row>
    <row r="110" spans="1:6" x14ac:dyDescent="0.25">
      <c r="A110" s="317">
        <v>638</v>
      </c>
      <c r="B110" s="317" t="s">
        <v>384</v>
      </c>
      <c r="C110" s="317" t="s">
        <v>300</v>
      </c>
      <c r="D110" s="317" t="s">
        <v>385</v>
      </c>
      <c r="E110" s="239"/>
      <c r="F110" s="239"/>
    </row>
    <row r="111" spans="1:6" x14ac:dyDescent="0.25">
      <c r="A111" s="317">
        <v>780</v>
      </c>
      <c r="B111" s="317" t="s">
        <v>386</v>
      </c>
      <c r="C111" s="317" t="s">
        <v>205</v>
      </c>
      <c r="D111" s="317" t="s">
        <v>215</v>
      </c>
      <c r="E111" s="239"/>
      <c r="F111" s="239"/>
    </row>
    <row r="112" spans="1:6" x14ac:dyDescent="0.25">
      <c r="A112" s="317">
        <v>640</v>
      </c>
      <c r="B112" s="317" t="s">
        <v>387</v>
      </c>
      <c r="C112" s="317" t="s">
        <v>298</v>
      </c>
      <c r="D112" s="317" t="s">
        <v>388</v>
      </c>
      <c r="E112" s="239"/>
      <c r="F112" s="239"/>
    </row>
    <row r="113" spans="1:6" x14ac:dyDescent="0.25">
      <c r="A113" s="317">
        <v>761</v>
      </c>
      <c r="B113" s="317" t="s">
        <v>387</v>
      </c>
      <c r="C113" s="317" t="s">
        <v>389</v>
      </c>
      <c r="D113" s="317" t="s">
        <v>388</v>
      </c>
      <c r="E113" s="239"/>
      <c r="F113" s="239"/>
    </row>
    <row r="114" spans="1:6" x14ac:dyDescent="0.25">
      <c r="A114" s="317">
        <v>835</v>
      </c>
      <c r="B114" s="317" t="s">
        <v>390</v>
      </c>
      <c r="C114" s="317" t="s">
        <v>378</v>
      </c>
      <c r="D114" s="317" t="s">
        <v>294</v>
      </c>
      <c r="E114" s="239"/>
      <c r="F114" s="239"/>
    </row>
    <row r="115" spans="1:6" x14ac:dyDescent="0.25">
      <c r="A115" s="317">
        <v>825</v>
      </c>
      <c r="B115" s="317" t="s">
        <v>391</v>
      </c>
      <c r="C115" s="317" t="s">
        <v>392</v>
      </c>
      <c r="D115" s="317" t="s">
        <v>393</v>
      </c>
      <c r="E115" s="239"/>
      <c r="F115" s="239"/>
    </row>
    <row r="116" spans="1:6" x14ac:dyDescent="0.25">
      <c r="A116" s="317">
        <v>820</v>
      </c>
      <c r="B116" s="317" t="s">
        <v>394</v>
      </c>
      <c r="C116" s="317" t="s">
        <v>283</v>
      </c>
      <c r="D116" s="317" t="s">
        <v>395</v>
      </c>
      <c r="E116" s="239"/>
      <c r="F116" s="239"/>
    </row>
    <row r="117" spans="1:6" x14ac:dyDescent="0.25">
      <c r="A117" s="317">
        <v>855</v>
      </c>
      <c r="B117" s="316" t="s">
        <v>513</v>
      </c>
      <c r="C117" s="316" t="s">
        <v>531</v>
      </c>
      <c r="D117" s="316" t="s">
        <v>398</v>
      </c>
      <c r="E117" s="239"/>
      <c r="F117" s="239"/>
    </row>
    <row r="118" spans="1:6" x14ac:dyDescent="0.25">
      <c r="A118" s="317">
        <v>848</v>
      </c>
      <c r="B118" s="317" t="s">
        <v>513</v>
      </c>
      <c r="C118" s="317" t="s">
        <v>514</v>
      </c>
      <c r="D118" s="316" t="s">
        <v>515</v>
      </c>
      <c r="E118" s="239"/>
      <c r="F118" s="239"/>
    </row>
    <row r="119" spans="1:6" x14ac:dyDescent="0.25">
      <c r="A119" s="317">
        <v>762</v>
      </c>
      <c r="B119" s="317" t="s">
        <v>396</v>
      </c>
      <c r="C119" s="317" t="s">
        <v>397</v>
      </c>
      <c r="D119" s="317" t="s">
        <v>398</v>
      </c>
      <c r="E119" s="239"/>
      <c r="F119" s="239"/>
    </row>
    <row r="120" spans="1:6" x14ac:dyDescent="0.25">
      <c r="A120" s="317">
        <v>766</v>
      </c>
      <c r="B120" s="317" t="s">
        <v>399</v>
      </c>
      <c r="C120" s="317" t="s">
        <v>334</v>
      </c>
      <c r="D120" s="317" t="s">
        <v>400</v>
      </c>
      <c r="E120" s="239"/>
      <c r="F120" s="239"/>
    </row>
    <row r="121" spans="1:6" x14ac:dyDescent="0.25">
      <c r="A121" s="317">
        <v>777</v>
      </c>
      <c r="B121" s="317" t="s">
        <v>401</v>
      </c>
      <c r="C121" s="317" t="s">
        <v>402</v>
      </c>
      <c r="D121" s="317" t="s">
        <v>403</v>
      </c>
      <c r="E121" s="239"/>
      <c r="F121" s="239"/>
    </row>
    <row r="122" spans="1:6" x14ac:dyDescent="0.25">
      <c r="A122" s="317">
        <v>728</v>
      </c>
      <c r="B122" s="317" t="s">
        <v>404</v>
      </c>
      <c r="C122" s="317" t="s">
        <v>405</v>
      </c>
      <c r="D122" s="317" t="s">
        <v>406</v>
      </c>
      <c r="E122" s="239"/>
      <c r="F122" s="239"/>
    </row>
    <row r="123" spans="1:6" x14ac:dyDescent="0.25">
      <c r="A123" s="317">
        <v>719</v>
      </c>
      <c r="B123" s="317" t="s">
        <v>407</v>
      </c>
      <c r="C123" s="317" t="s">
        <v>228</v>
      </c>
      <c r="D123" s="317" t="s">
        <v>408</v>
      </c>
      <c r="E123" s="239"/>
      <c r="F123" s="239"/>
    </row>
    <row r="124" spans="1:6" x14ac:dyDescent="0.25">
      <c r="A124" s="317">
        <v>687</v>
      </c>
      <c r="B124" s="317" t="s">
        <v>409</v>
      </c>
      <c r="C124" s="317" t="s">
        <v>195</v>
      </c>
      <c r="D124" s="317" t="s">
        <v>410</v>
      </c>
      <c r="E124" s="239"/>
      <c r="F124" s="239"/>
    </row>
    <row r="125" spans="1:6" x14ac:dyDescent="0.25">
      <c r="A125" s="317">
        <v>819</v>
      </c>
      <c r="B125" s="317" t="s">
        <v>411</v>
      </c>
      <c r="C125" s="317" t="s">
        <v>412</v>
      </c>
      <c r="D125" s="317" t="s">
        <v>233</v>
      </c>
      <c r="E125" s="239"/>
      <c r="F125" s="239"/>
    </row>
    <row r="126" spans="1:6" x14ac:dyDescent="0.25">
      <c r="A126" s="317">
        <v>674</v>
      </c>
      <c r="B126" s="317" t="s">
        <v>411</v>
      </c>
      <c r="C126" s="317" t="s">
        <v>381</v>
      </c>
      <c r="D126" s="317" t="s">
        <v>233</v>
      </c>
      <c r="E126" s="239"/>
      <c r="F126" s="239"/>
    </row>
    <row r="127" spans="1:6" x14ac:dyDescent="0.25">
      <c r="A127" s="317">
        <v>853</v>
      </c>
      <c r="B127" s="316" t="s">
        <v>525</v>
      </c>
      <c r="C127" s="316" t="s">
        <v>526</v>
      </c>
      <c r="D127" s="316" t="s">
        <v>527</v>
      </c>
      <c r="E127" s="239"/>
      <c r="F127" s="239"/>
    </row>
    <row r="128" spans="1:6" x14ac:dyDescent="0.25">
      <c r="A128" s="317">
        <v>805</v>
      </c>
      <c r="B128" s="317" t="s">
        <v>413</v>
      </c>
      <c r="C128" s="317" t="s">
        <v>414</v>
      </c>
      <c r="D128" s="317" t="s">
        <v>415</v>
      </c>
      <c r="E128" s="239"/>
      <c r="F128" s="239"/>
    </row>
    <row r="129" spans="1:6" x14ac:dyDescent="0.25">
      <c r="A129" s="317">
        <v>857</v>
      </c>
      <c r="B129" s="316" t="s">
        <v>538</v>
      </c>
      <c r="C129" s="316" t="s">
        <v>539</v>
      </c>
      <c r="D129" s="317" t="s">
        <v>357</v>
      </c>
      <c r="E129" s="239"/>
      <c r="F129" s="239"/>
    </row>
    <row r="130" spans="1:6" x14ac:dyDescent="0.25">
      <c r="A130" s="317">
        <v>737</v>
      </c>
      <c r="B130" s="317" t="s">
        <v>416</v>
      </c>
      <c r="C130" s="317" t="s">
        <v>307</v>
      </c>
      <c r="D130" s="317" t="s">
        <v>417</v>
      </c>
      <c r="E130" s="239"/>
      <c r="F130" s="239"/>
    </row>
    <row r="131" spans="1:6" x14ac:dyDescent="0.25">
      <c r="A131" s="317">
        <v>804</v>
      </c>
      <c r="B131" s="317" t="s">
        <v>418</v>
      </c>
      <c r="C131" s="317" t="s">
        <v>419</v>
      </c>
      <c r="D131" s="317" t="s">
        <v>196</v>
      </c>
      <c r="E131" s="239"/>
      <c r="F131" s="239"/>
    </row>
    <row r="132" spans="1:6" x14ac:dyDescent="0.25">
      <c r="A132" s="317">
        <v>775</v>
      </c>
      <c r="B132" s="317" t="s">
        <v>420</v>
      </c>
      <c r="C132" s="317" t="s">
        <v>283</v>
      </c>
      <c r="D132" s="317" t="s">
        <v>190</v>
      </c>
      <c r="E132" s="239"/>
      <c r="F132" s="239"/>
    </row>
    <row r="133" spans="1:6" x14ac:dyDescent="0.25">
      <c r="A133" s="317">
        <v>774</v>
      </c>
      <c r="B133" s="317" t="s">
        <v>421</v>
      </c>
      <c r="C133" s="317" t="s">
        <v>422</v>
      </c>
      <c r="D133" s="317" t="s">
        <v>423</v>
      </c>
      <c r="E133" s="239"/>
      <c r="F133" s="239"/>
    </row>
    <row r="134" spans="1:6" x14ac:dyDescent="0.25">
      <c r="A134" s="317">
        <v>806</v>
      </c>
      <c r="B134" s="317" t="s">
        <v>424</v>
      </c>
      <c r="C134" s="317" t="s">
        <v>421</v>
      </c>
      <c r="D134" s="317" t="s">
        <v>425</v>
      </c>
      <c r="E134" s="239"/>
      <c r="F134" s="239"/>
    </row>
    <row r="135" spans="1:6" x14ac:dyDescent="0.25">
      <c r="A135" s="317">
        <v>730</v>
      </c>
      <c r="B135" s="317" t="s">
        <v>426</v>
      </c>
      <c r="C135" s="317" t="s">
        <v>240</v>
      </c>
      <c r="D135" s="317" t="s">
        <v>427</v>
      </c>
      <c r="E135" s="239"/>
      <c r="F135" s="239"/>
    </row>
    <row r="136" spans="1:6" x14ac:dyDescent="0.25">
      <c r="A136" s="317">
        <v>644</v>
      </c>
      <c r="B136" s="317" t="s">
        <v>428</v>
      </c>
      <c r="C136" s="317" t="s">
        <v>203</v>
      </c>
      <c r="D136" s="317" t="s">
        <v>429</v>
      </c>
      <c r="E136" s="239"/>
      <c r="F136" s="239"/>
    </row>
    <row r="137" spans="1:6" x14ac:dyDescent="0.25">
      <c r="A137" s="317">
        <v>749</v>
      </c>
      <c r="B137" s="317" t="s">
        <v>428</v>
      </c>
      <c r="C137" s="317" t="s">
        <v>195</v>
      </c>
      <c r="D137" s="317" t="s">
        <v>429</v>
      </c>
      <c r="E137" s="239"/>
      <c r="F137" s="239"/>
    </row>
    <row r="138" spans="1:6" x14ac:dyDescent="0.25">
      <c r="A138" s="317">
        <v>705</v>
      </c>
      <c r="B138" s="317" t="s">
        <v>430</v>
      </c>
      <c r="C138" s="317" t="s">
        <v>431</v>
      </c>
      <c r="D138" s="317" t="s">
        <v>432</v>
      </c>
      <c r="E138" s="239"/>
      <c r="F138" s="239"/>
    </row>
    <row r="139" spans="1:6" x14ac:dyDescent="0.25">
      <c r="A139" s="317">
        <v>803</v>
      </c>
      <c r="B139" s="317" t="s">
        <v>289</v>
      </c>
      <c r="C139" s="317" t="s">
        <v>269</v>
      </c>
      <c r="D139" s="317" t="s">
        <v>433</v>
      </c>
      <c r="E139" s="239"/>
      <c r="F139" s="239"/>
    </row>
    <row r="140" spans="1:6" x14ac:dyDescent="0.25">
      <c r="A140" s="317">
        <v>829</v>
      </c>
      <c r="B140" s="317" t="s">
        <v>434</v>
      </c>
      <c r="C140" s="317" t="s">
        <v>435</v>
      </c>
      <c r="D140" s="317" t="s">
        <v>263</v>
      </c>
      <c r="E140" s="239"/>
      <c r="F140" s="239"/>
    </row>
    <row r="141" spans="1:6" x14ac:dyDescent="0.25">
      <c r="A141" s="317">
        <v>832</v>
      </c>
      <c r="B141" s="317" t="s">
        <v>436</v>
      </c>
      <c r="C141" s="317" t="s">
        <v>225</v>
      </c>
      <c r="D141" s="317" t="s">
        <v>437</v>
      </c>
      <c r="E141" s="239"/>
      <c r="F141" s="239"/>
    </row>
    <row r="142" spans="1:6" x14ac:dyDescent="0.25">
      <c r="A142" s="317">
        <v>831</v>
      </c>
      <c r="B142" s="317" t="s">
        <v>438</v>
      </c>
      <c r="C142" s="317" t="s">
        <v>439</v>
      </c>
      <c r="D142" s="317" t="s">
        <v>437</v>
      </c>
      <c r="E142" s="239"/>
      <c r="F142" s="239"/>
    </row>
    <row r="143" spans="1:6" x14ac:dyDescent="0.25">
      <c r="A143" s="317">
        <v>711</v>
      </c>
      <c r="B143" s="317" t="s">
        <v>440</v>
      </c>
      <c r="C143" s="317" t="s">
        <v>222</v>
      </c>
      <c r="D143" s="317" t="s">
        <v>441</v>
      </c>
      <c r="E143" s="239"/>
      <c r="F143" s="239"/>
    </row>
    <row r="144" spans="1:6" x14ac:dyDescent="0.25">
      <c r="A144" s="317">
        <v>814</v>
      </c>
      <c r="B144" s="317" t="s">
        <v>442</v>
      </c>
      <c r="C144" s="317" t="s">
        <v>443</v>
      </c>
      <c r="D144" s="317" t="s">
        <v>354</v>
      </c>
      <c r="E144" s="239"/>
      <c r="F144" s="239"/>
    </row>
    <row r="145" spans="1:6" x14ac:dyDescent="0.25">
      <c r="A145" s="317">
        <v>723</v>
      </c>
      <c r="B145" s="317" t="s">
        <v>444</v>
      </c>
      <c r="C145" s="317" t="s">
        <v>381</v>
      </c>
      <c r="D145" s="317" t="s">
        <v>445</v>
      </c>
      <c r="E145" s="239"/>
      <c r="F145" s="239"/>
    </row>
    <row r="146" spans="1:6" x14ac:dyDescent="0.25">
      <c r="A146" s="317">
        <v>773</v>
      </c>
      <c r="B146" s="317" t="s">
        <v>446</v>
      </c>
      <c r="C146" s="317" t="s">
        <v>419</v>
      </c>
      <c r="D146" s="317" t="s">
        <v>369</v>
      </c>
      <c r="E146" s="239"/>
      <c r="F146" s="239"/>
    </row>
    <row r="147" spans="1:6" x14ac:dyDescent="0.25">
      <c r="A147" s="317">
        <v>815</v>
      </c>
      <c r="B147" s="317" t="s">
        <v>447</v>
      </c>
      <c r="C147" s="317" t="s">
        <v>448</v>
      </c>
      <c r="D147" s="317" t="s">
        <v>449</v>
      </c>
      <c r="E147" s="239"/>
      <c r="F147" s="239"/>
    </row>
    <row r="148" spans="1:6" x14ac:dyDescent="0.25">
      <c r="A148" s="317">
        <v>747</v>
      </c>
      <c r="B148" s="317" t="s">
        <v>450</v>
      </c>
      <c r="C148" s="317" t="s">
        <v>283</v>
      </c>
      <c r="D148" s="317" t="s">
        <v>451</v>
      </c>
      <c r="E148" s="239"/>
      <c r="F148" s="239"/>
    </row>
    <row r="149" spans="1:6" x14ac:dyDescent="0.25">
      <c r="A149" s="317">
        <v>769</v>
      </c>
      <c r="B149" s="317" t="s">
        <v>452</v>
      </c>
      <c r="C149" s="317" t="s">
        <v>246</v>
      </c>
      <c r="D149" s="317" t="s">
        <v>453</v>
      </c>
      <c r="E149" s="239"/>
      <c r="F149" s="239"/>
    </row>
    <row r="150" spans="1:6" x14ac:dyDescent="0.25">
      <c r="A150" s="317">
        <v>683</v>
      </c>
      <c r="B150" s="317" t="s">
        <v>454</v>
      </c>
      <c r="C150" s="317" t="s">
        <v>455</v>
      </c>
      <c r="D150" s="317" t="s">
        <v>456</v>
      </c>
      <c r="E150" s="239"/>
      <c r="F150" s="239"/>
    </row>
    <row r="151" spans="1:6" x14ac:dyDescent="0.25">
      <c r="A151" s="317">
        <v>856</v>
      </c>
      <c r="B151" s="316" t="s">
        <v>540</v>
      </c>
      <c r="C151" s="316" t="s">
        <v>541</v>
      </c>
      <c r="D151" s="316" t="s">
        <v>320</v>
      </c>
      <c r="E151" s="239"/>
      <c r="F151" s="239"/>
    </row>
    <row r="152" spans="1:6" x14ac:dyDescent="0.25">
      <c r="A152" s="317">
        <v>786</v>
      </c>
      <c r="B152" s="317" t="s">
        <v>457</v>
      </c>
      <c r="C152" s="317" t="s">
        <v>458</v>
      </c>
      <c r="D152" s="317" t="s">
        <v>459</v>
      </c>
      <c r="E152" s="239"/>
      <c r="F152" s="239"/>
    </row>
    <row r="153" spans="1:6" x14ac:dyDescent="0.25">
      <c r="A153" s="317">
        <v>688</v>
      </c>
      <c r="B153" s="317" t="s">
        <v>460</v>
      </c>
      <c r="C153" s="317" t="s">
        <v>461</v>
      </c>
      <c r="D153" s="317" t="s">
        <v>462</v>
      </c>
      <c r="E153" s="239"/>
      <c r="F153" s="239"/>
    </row>
    <row r="154" spans="1:6" x14ac:dyDescent="0.25">
      <c r="A154" s="317">
        <v>782</v>
      </c>
      <c r="B154" s="317" t="s">
        <v>463</v>
      </c>
      <c r="C154" s="317" t="s">
        <v>222</v>
      </c>
      <c r="D154" s="317" t="s">
        <v>464</v>
      </c>
      <c r="E154" s="239"/>
      <c r="F154" s="239"/>
    </row>
    <row r="155" spans="1:6" x14ac:dyDescent="0.25">
      <c r="A155" s="317">
        <v>733</v>
      </c>
      <c r="B155" s="317" t="s">
        <v>465</v>
      </c>
      <c r="C155" s="317" t="s">
        <v>222</v>
      </c>
      <c r="D155" s="317" t="s">
        <v>332</v>
      </c>
      <c r="E155" s="239"/>
      <c r="F155" s="239"/>
    </row>
    <row r="156" spans="1:6" x14ac:dyDescent="0.25">
      <c r="A156" s="317">
        <v>736</v>
      </c>
      <c r="B156" s="317" t="s">
        <v>466</v>
      </c>
      <c r="C156" s="317" t="s">
        <v>307</v>
      </c>
      <c r="D156" s="317" t="s">
        <v>467</v>
      </c>
      <c r="E156" s="239"/>
      <c r="F156" s="239"/>
    </row>
    <row r="157" spans="1:6" x14ac:dyDescent="0.25">
      <c r="A157" s="317">
        <v>842</v>
      </c>
      <c r="B157" s="317" t="s">
        <v>468</v>
      </c>
      <c r="C157" s="317" t="s">
        <v>469</v>
      </c>
      <c r="D157" s="317" t="s">
        <v>255</v>
      </c>
      <c r="E157" s="239"/>
      <c r="F157" s="239"/>
    </row>
    <row r="158" spans="1:6" x14ac:dyDescent="0.25">
      <c r="A158" s="317">
        <v>789</v>
      </c>
      <c r="B158" s="317" t="s">
        <v>470</v>
      </c>
      <c r="C158" s="317" t="s">
        <v>304</v>
      </c>
      <c r="D158" s="317" t="s">
        <v>272</v>
      </c>
      <c r="E158" s="239"/>
      <c r="F158" s="239"/>
    </row>
    <row r="159" spans="1:6" x14ac:dyDescent="0.25">
      <c r="A159" s="317">
        <v>801</v>
      </c>
      <c r="B159" s="317" t="s">
        <v>471</v>
      </c>
      <c r="C159" s="317" t="s">
        <v>472</v>
      </c>
      <c r="D159" s="317" t="s">
        <v>233</v>
      </c>
      <c r="E159" s="239"/>
      <c r="F159" s="239"/>
    </row>
    <row r="160" spans="1:6" x14ac:dyDescent="0.25">
      <c r="A160" s="317">
        <v>827</v>
      </c>
      <c r="B160" s="317" t="s">
        <v>473</v>
      </c>
      <c r="C160" s="317" t="s">
        <v>474</v>
      </c>
      <c r="D160" s="317" t="s">
        <v>423</v>
      </c>
      <c r="E160" s="239"/>
      <c r="F160" s="239"/>
    </row>
    <row r="161" spans="1:6" x14ac:dyDescent="0.25">
      <c r="A161" s="317">
        <v>787</v>
      </c>
      <c r="B161" s="317" t="s">
        <v>475</v>
      </c>
      <c r="C161" s="317" t="s">
        <v>222</v>
      </c>
      <c r="D161" s="317" t="s">
        <v>476</v>
      </c>
      <c r="E161" s="239"/>
      <c r="F161" s="239"/>
    </row>
    <row r="162" spans="1:6" x14ac:dyDescent="0.25">
      <c r="A162" s="317">
        <v>830</v>
      </c>
      <c r="B162" s="317" t="s">
        <v>477</v>
      </c>
      <c r="C162" s="317" t="s">
        <v>478</v>
      </c>
      <c r="D162" s="317" t="s">
        <v>479</v>
      </c>
      <c r="E162" s="239"/>
      <c r="F162" s="239"/>
    </row>
    <row r="163" spans="1:6" x14ac:dyDescent="0.25">
      <c r="A163" s="317">
        <v>663</v>
      </c>
      <c r="B163" s="317" t="s">
        <v>477</v>
      </c>
      <c r="C163" s="317" t="s">
        <v>322</v>
      </c>
      <c r="D163" s="317" t="s">
        <v>479</v>
      </c>
      <c r="E163" s="239"/>
      <c r="F163" s="239"/>
    </row>
    <row r="164" spans="1:6" x14ac:dyDescent="0.25">
      <c r="A164" s="317">
        <v>781</v>
      </c>
      <c r="B164" s="317" t="s">
        <v>480</v>
      </c>
      <c r="C164" s="317" t="s">
        <v>312</v>
      </c>
      <c r="D164" s="317" t="s">
        <v>481</v>
      </c>
      <c r="E164" s="239"/>
      <c r="F164" s="239"/>
    </row>
    <row r="165" spans="1:6" x14ac:dyDescent="0.25">
      <c r="A165" s="317">
        <v>659</v>
      </c>
      <c r="B165" s="317" t="s">
        <v>482</v>
      </c>
      <c r="C165" s="317" t="s">
        <v>195</v>
      </c>
      <c r="D165" s="317" t="s">
        <v>286</v>
      </c>
      <c r="E165" s="239"/>
      <c r="F165" s="239"/>
    </row>
    <row r="166" spans="1:6" x14ac:dyDescent="0.25">
      <c r="A166" s="317">
        <v>833</v>
      </c>
      <c r="B166" s="317" t="s">
        <v>483</v>
      </c>
      <c r="C166" s="317" t="s">
        <v>412</v>
      </c>
      <c r="D166" s="317" t="s">
        <v>484</v>
      </c>
      <c r="E166" s="239"/>
      <c r="F166" s="239"/>
    </row>
    <row r="167" spans="1:6" x14ac:dyDescent="0.25">
      <c r="A167" s="317">
        <v>661</v>
      </c>
      <c r="B167" s="317" t="s">
        <v>485</v>
      </c>
      <c r="C167" s="317" t="s">
        <v>277</v>
      </c>
      <c r="D167" s="317" t="s">
        <v>393</v>
      </c>
      <c r="E167" s="239"/>
      <c r="F167" s="239"/>
    </row>
    <row r="168" spans="1:6" x14ac:dyDescent="0.25">
      <c r="A168" s="317">
        <v>679</v>
      </c>
      <c r="B168" s="317" t="s">
        <v>485</v>
      </c>
      <c r="C168" s="317" t="s">
        <v>486</v>
      </c>
      <c r="D168" s="317" t="s">
        <v>393</v>
      </c>
      <c r="E168" s="239"/>
      <c r="F168" s="239"/>
    </row>
    <row r="169" spans="1:6" x14ac:dyDescent="0.25">
      <c r="A169" s="317">
        <v>840</v>
      </c>
      <c r="B169" s="317" t="s">
        <v>487</v>
      </c>
      <c r="C169" s="317" t="s">
        <v>225</v>
      </c>
      <c r="D169" s="317" t="s">
        <v>354</v>
      </c>
      <c r="E169" s="239"/>
      <c r="F169" s="239"/>
    </row>
    <row r="170" spans="1:6" x14ac:dyDescent="0.25">
      <c r="A170" s="317">
        <v>722</v>
      </c>
      <c r="B170" s="317" t="s">
        <v>488</v>
      </c>
      <c r="C170" s="317" t="s">
        <v>402</v>
      </c>
      <c r="D170" s="317" t="s">
        <v>489</v>
      </c>
      <c r="E170" s="239"/>
      <c r="F170" s="239"/>
    </row>
    <row r="171" spans="1:6" x14ac:dyDescent="0.25">
      <c r="A171" s="317">
        <v>854</v>
      </c>
      <c r="B171" s="316" t="s">
        <v>532</v>
      </c>
      <c r="C171" s="316" t="s">
        <v>533</v>
      </c>
      <c r="D171" s="316" t="s">
        <v>258</v>
      </c>
      <c r="E171" s="239"/>
      <c r="F171" s="239"/>
    </row>
    <row r="172" spans="1:6" x14ac:dyDescent="0.25">
      <c r="A172" s="317">
        <v>731</v>
      </c>
      <c r="B172" s="317" t="s">
        <v>490</v>
      </c>
      <c r="C172" s="317" t="s">
        <v>262</v>
      </c>
      <c r="D172" s="317" t="s">
        <v>432</v>
      </c>
      <c r="E172" s="239"/>
      <c r="F172" s="239"/>
    </row>
    <row r="173" spans="1:6" x14ac:dyDescent="0.25">
      <c r="A173" s="317">
        <v>810</v>
      </c>
      <c r="B173" s="317" t="s">
        <v>491</v>
      </c>
      <c r="C173" s="317" t="s">
        <v>492</v>
      </c>
      <c r="D173" s="317" t="s">
        <v>493</v>
      </c>
      <c r="E173" s="239"/>
      <c r="F173" s="239"/>
    </row>
    <row r="174" spans="1:6" x14ac:dyDescent="0.25">
      <c r="A174" s="317">
        <v>756</v>
      </c>
      <c r="B174" s="317" t="s">
        <v>494</v>
      </c>
      <c r="C174" s="317" t="s">
        <v>288</v>
      </c>
      <c r="D174" s="317" t="s">
        <v>495</v>
      </c>
      <c r="E174" s="239"/>
      <c r="F174" s="239"/>
    </row>
    <row r="175" spans="1:6" x14ac:dyDescent="0.25">
      <c r="A175" s="317">
        <v>757</v>
      </c>
      <c r="B175" s="317" t="s">
        <v>496</v>
      </c>
      <c r="C175" s="317" t="s">
        <v>269</v>
      </c>
      <c r="D175" s="317" t="s">
        <v>497</v>
      </c>
      <c r="E175" s="239"/>
      <c r="F175" s="239"/>
    </row>
    <row r="176" spans="1:6" x14ac:dyDescent="0.25">
      <c r="A176" s="317">
        <v>665</v>
      </c>
      <c r="B176" s="317" t="s">
        <v>496</v>
      </c>
      <c r="C176" s="317" t="s">
        <v>214</v>
      </c>
      <c r="D176" s="317" t="s">
        <v>497</v>
      </c>
      <c r="E176" s="239"/>
      <c r="F176" s="239"/>
    </row>
    <row r="177" spans="1:6" x14ac:dyDescent="0.25">
      <c r="A177" s="317">
        <v>750</v>
      </c>
      <c r="B177" s="317" t="s">
        <v>498</v>
      </c>
      <c r="C177" s="317" t="s">
        <v>334</v>
      </c>
      <c r="D177" s="317" t="s">
        <v>499</v>
      </c>
      <c r="E177" s="239"/>
      <c r="F177" s="239"/>
    </row>
    <row r="178" spans="1:6" x14ac:dyDescent="0.25">
      <c r="A178" s="317">
        <v>837</v>
      </c>
      <c r="B178" s="317" t="s">
        <v>500</v>
      </c>
      <c r="C178" s="317" t="s">
        <v>501</v>
      </c>
      <c r="D178" s="317" t="s">
        <v>502</v>
      </c>
      <c r="E178" s="239"/>
      <c r="F178" s="239"/>
    </row>
    <row r="179" spans="1:6" x14ac:dyDescent="0.25">
      <c r="A179" s="317">
        <v>748</v>
      </c>
      <c r="B179" s="317" t="s">
        <v>503</v>
      </c>
      <c r="C179" s="317" t="s">
        <v>504</v>
      </c>
      <c r="D179" s="317" t="s">
        <v>429</v>
      </c>
      <c r="E179" s="239"/>
      <c r="F179" s="239"/>
    </row>
    <row r="180" spans="1:6" x14ac:dyDescent="0.25">
      <c r="A180" s="317">
        <v>686</v>
      </c>
      <c r="B180" s="317" t="s">
        <v>505</v>
      </c>
      <c r="C180" s="317" t="s">
        <v>217</v>
      </c>
      <c r="D180" s="317" t="s">
        <v>506</v>
      </c>
    </row>
    <row r="181" spans="1:6" x14ac:dyDescent="0.25">
      <c r="A181" s="317">
        <v>680</v>
      </c>
      <c r="B181" s="317" t="s">
        <v>505</v>
      </c>
      <c r="C181" s="317" t="s">
        <v>507</v>
      </c>
      <c r="D181" s="317" t="s">
        <v>464</v>
      </c>
      <c r="E181" s="3"/>
    </row>
    <row r="182" spans="1:6" x14ac:dyDescent="0.25">
      <c r="A182" s="317">
        <v>807</v>
      </c>
      <c r="B182" s="317" t="s">
        <v>508</v>
      </c>
      <c r="C182" s="317" t="s">
        <v>419</v>
      </c>
      <c r="D182" s="317" t="s">
        <v>509</v>
      </c>
      <c r="E182" s="3"/>
    </row>
    <row r="183" spans="1:6" x14ac:dyDescent="0.25">
      <c r="A183" s="317">
        <v>682</v>
      </c>
      <c r="B183" s="317" t="s">
        <v>510</v>
      </c>
      <c r="C183" s="317" t="s">
        <v>195</v>
      </c>
      <c r="D183" s="317" t="s">
        <v>263</v>
      </c>
    </row>
    <row r="184" spans="1:6" x14ac:dyDescent="0.25">
      <c r="A184" s="3"/>
      <c r="B184" s="3"/>
      <c r="C184" s="3"/>
      <c r="D184" s="3"/>
    </row>
  </sheetData>
  <sheetProtection algorithmName="SHA-512" hashValue="3tD81GvSYRfqBq5N5TF3teOL/dyJhdi1zDADMByMsBsb9xInToY4oFF2Jy9jiKU7y6GI2nWapXm8F+Cr5nQ/Hw==" saltValue="N+stZ9GI0/l8du9h/kULkA==" spinCount="100000" sheet="1" formatColumns="0" formatRows="0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&amp;L&amp;F&amp;C&amp;A&amp;RSeite  &amp;P von &amp;N</oddFooter>
  </headerFooter>
  <ignoredErrors>
    <ignoredError sqref="AM3:AM4 A17:B18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13</vt:i4>
      </vt:variant>
    </vt:vector>
  </HeadingPairs>
  <TitlesOfParts>
    <vt:vector size="17" baseType="lpstr">
      <vt:lpstr>Vorblatt</vt:lpstr>
      <vt:lpstr>Geschäftsbericht 2025</vt:lpstr>
      <vt:lpstr>Geschäftsbericht 2025 (2)</vt:lpstr>
      <vt:lpstr>Auslesewerte 2025</vt:lpstr>
      <vt:lpstr>Dateiname</vt:lpstr>
      <vt:lpstr>DNr</vt:lpstr>
      <vt:lpstr>'Geschäftsbericht 2025'!Druckbereich</vt:lpstr>
      <vt:lpstr>'Geschäftsbericht 2025 (2)'!Druckbereich</vt:lpstr>
      <vt:lpstr>Vorblatt!Druckbereich</vt:lpstr>
      <vt:lpstr>GB1S1bisS37</vt:lpstr>
      <vt:lpstr>GB2S1bisSumMA</vt:lpstr>
      <vt:lpstr>GB3S1bisDNr</vt:lpstr>
      <vt:lpstr>GB4S1bisJ</vt:lpstr>
      <vt:lpstr>Jahr</vt:lpstr>
      <vt:lpstr>ÖbVI</vt:lpstr>
      <vt:lpstr>Öffentlich_bestellter</vt:lpstr>
      <vt:lpstr>Vermessungsingenieur</vt:lpstr>
    </vt:vector>
  </TitlesOfParts>
  <Company>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Excel-Tabelle für ÖbV-Geschäftsbericht</dc:title>
  <dc:subject>jährlicher ÖbV-Geschäftsbericht</dc:subject>
  <dc:creator>Kraus, Kathleen (LGL)</dc:creator>
  <cp:lastModifiedBy>Bernhard, Gerd (LGL)</cp:lastModifiedBy>
  <cp:lastPrinted>2025-12-03T13:56:50Z</cp:lastPrinted>
  <dcterms:created xsi:type="dcterms:W3CDTF">1999-08-04T12:21:18Z</dcterms:created>
  <dcterms:modified xsi:type="dcterms:W3CDTF">2025-12-04T13:29:56Z</dcterms:modified>
</cp:coreProperties>
</file>